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5.23.19\"/>
    </mc:Choice>
  </mc:AlternateContent>
  <bookViews>
    <workbookView xWindow="705" yWindow="570" windowWidth="22155" windowHeight="10890" tabRatio="836" activeTab="9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HUB Department" sheetId="79" r:id="rId7"/>
    <sheet name="Technical Score" sheetId="27" r:id="rId8"/>
    <sheet name="Cost Summary" sheetId="82" r:id="rId9"/>
    <sheet name="Summary" sheetId="58" r:id="rId10"/>
    <sheet name="Criteria" sheetId="83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J5" i="82" l="1"/>
  <c r="D4" i="58" l="1"/>
  <c r="F4" i="58"/>
  <c r="A18" i="82"/>
  <c r="A19" i="82"/>
  <c r="A6" i="82"/>
  <c r="J6" i="82"/>
  <c r="D18" i="82" s="1"/>
  <c r="E18" i="82" s="1"/>
  <c r="A7" i="82"/>
  <c r="J7" i="82"/>
  <c r="D19" i="82" s="1"/>
  <c r="E19" i="82" s="1"/>
  <c r="B19" i="82" l="1"/>
  <c r="B18" i="82"/>
  <c r="A8" i="58"/>
  <c r="A9" i="58"/>
  <c r="A8" i="27"/>
  <c r="A9" i="27"/>
  <c r="C9" i="27"/>
  <c r="A8" i="78"/>
  <c r="I8" i="78"/>
  <c r="F8" i="27" s="1"/>
  <c r="J8" i="78"/>
  <c r="F8" i="58" s="1"/>
  <c r="A9" i="78"/>
  <c r="I9" i="78"/>
  <c r="F9" i="27" s="1"/>
  <c r="J9" i="78"/>
  <c r="F9" i="58" s="1"/>
  <c r="A8" i="77"/>
  <c r="I8" i="77"/>
  <c r="E8" i="27" s="1"/>
  <c r="J8" i="77"/>
  <c r="E8" i="58" s="1"/>
  <c r="A9" i="77"/>
  <c r="I9" i="77"/>
  <c r="E9" i="27" s="1"/>
  <c r="J9" i="77"/>
  <c r="E9" i="58" s="1"/>
  <c r="A8" i="76"/>
  <c r="I8" i="76"/>
  <c r="D8" i="27" s="1"/>
  <c r="J8" i="76"/>
  <c r="D8" i="58" s="1"/>
  <c r="A9" i="76"/>
  <c r="I9" i="76"/>
  <c r="D9" i="27" s="1"/>
  <c r="J9" i="76"/>
  <c r="D9" i="58" s="1"/>
  <c r="A8" i="75"/>
  <c r="I8" i="75"/>
  <c r="C8" i="27" s="1"/>
  <c r="J8" i="75"/>
  <c r="C8" i="58" s="1"/>
  <c r="A9" i="75"/>
  <c r="I9" i="75"/>
  <c r="J9" i="75"/>
  <c r="C9" i="58" s="1"/>
  <c r="A8" i="74"/>
  <c r="I8" i="74"/>
  <c r="B8" i="27" s="1"/>
  <c r="J8" i="74"/>
  <c r="B8" i="58" s="1"/>
  <c r="A9" i="74"/>
  <c r="I9" i="74"/>
  <c r="B9" i="27" s="1"/>
  <c r="J9" i="74"/>
  <c r="B9" i="58" s="1"/>
  <c r="A8" i="79"/>
  <c r="I8" i="79"/>
  <c r="A9" i="79"/>
  <c r="I9" i="79"/>
  <c r="G9" i="27" l="1"/>
  <c r="G8" i="27"/>
  <c r="G8" i="58"/>
  <c r="G9" i="58"/>
  <c r="J3" i="82"/>
  <c r="C4" i="58" l="1"/>
  <c r="E4" i="58"/>
  <c r="H26" i="83" l="1"/>
  <c r="H25" i="83"/>
  <c r="H24" i="83"/>
  <c r="H23" i="83"/>
  <c r="H22" i="83"/>
  <c r="H21" i="83"/>
  <c r="H20" i="83"/>
  <c r="A2" i="83"/>
  <c r="H27" i="83" l="1"/>
  <c r="I6" i="77"/>
  <c r="A6" i="79" l="1"/>
  <c r="A7" i="79"/>
  <c r="A5" i="79"/>
  <c r="A6" i="78"/>
  <c r="A7" i="78"/>
  <c r="A5" i="78"/>
  <c r="A6" i="77"/>
  <c r="A7" i="77"/>
  <c r="A5" i="77"/>
  <c r="A6" i="76"/>
  <c r="A7" i="76"/>
  <c r="A5" i="76"/>
  <c r="A6" i="75"/>
  <c r="A7" i="75"/>
  <c r="A5" i="75"/>
  <c r="A6" i="74"/>
  <c r="A7" i="74"/>
  <c r="A5" i="74"/>
  <c r="I7" i="79"/>
  <c r="I6" i="79"/>
  <c r="I5" i="79"/>
  <c r="I6" i="78" l="1"/>
  <c r="F6" i="27" s="1"/>
  <c r="I7" i="78"/>
  <c r="F7" i="27" s="1"/>
  <c r="I5" i="78"/>
  <c r="F5" i="27" s="1"/>
  <c r="I7" i="77"/>
  <c r="I5" i="77"/>
  <c r="I6" i="76"/>
  <c r="D6" i="27" s="1"/>
  <c r="I7" i="76"/>
  <c r="D7" i="27" s="1"/>
  <c r="I5" i="76"/>
  <c r="D5" i="27" s="1"/>
  <c r="I6" i="75"/>
  <c r="I7" i="75"/>
  <c r="I5" i="75"/>
  <c r="I7" i="74"/>
  <c r="I6" i="74"/>
  <c r="I5" i="74"/>
  <c r="J7" i="78" l="1"/>
  <c r="F7" i="58" s="1"/>
  <c r="J6" i="78"/>
  <c r="F6" i="58" s="1"/>
  <c r="J5" i="78"/>
  <c r="F5" i="58" s="1"/>
  <c r="J7" i="77"/>
  <c r="J6" i="77"/>
  <c r="J5" i="77"/>
  <c r="J7" i="76"/>
  <c r="D7" i="58" s="1"/>
  <c r="J6" i="76"/>
  <c r="D6" i="58" s="1"/>
  <c r="J5" i="76"/>
  <c r="D5" i="58" s="1"/>
  <c r="J7" i="75"/>
  <c r="J6" i="75"/>
  <c r="J5" i="75"/>
  <c r="J7" i="74" l="1"/>
  <c r="J6" i="74"/>
  <c r="J5" i="74"/>
  <c r="B7" i="27" l="1"/>
  <c r="B6" i="27"/>
  <c r="C7" i="27"/>
  <c r="C6" i="27"/>
  <c r="E7" i="27"/>
  <c r="E6" i="27"/>
  <c r="A15" i="82" l="1"/>
  <c r="A3" i="82"/>
  <c r="E5" i="27" l="1"/>
  <c r="C5" i="27"/>
  <c r="B5" i="27"/>
  <c r="G6" i="27"/>
  <c r="G7" i="27"/>
  <c r="A16" i="82"/>
  <c r="A17" i="82"/>
  <c r="A4" i="82"/>
  <c r="A5" i="82"/>
  <c r="D15" i="82"/>
  <c r="J4" i="82"/>
  <c r="D16" i="82" s="1"/>
  <c r="G5" i="27" l="1"/>
  <c r="B16" i="82"/>
  <c r="B15" i="82"/>
  <c r="E16" i="82"/>
  <c r="E15" i="82"/>
  <c r="H5" i="27" l="1"/>
  <c r="H9" i="27"/>
  <c r="H8" i="27"/>
  <c r="H6" i="27"/>
  <c r="H7" i="27"/>
  <c r="D17" i="82"/>
  <c r="E17" i="82" s="1"/>
  <c r="B17" i="82"/>
  <c r="C17" i="82" s="1"/>
  <c r="C16" i="82" l="1"/>
  <c r="C15" i="82"/>
  <c r="C19" i="82"/>
  <c r="C18" i="82"/>
  <c r="B4" i="58"/>
  <c r="A6" i="27" l="1"/>
  <c r="A7" i="27"/>
  <c r="A5" i="27"/>
  <c r="A2" i="58" l="1"/>
  <c r="A2" i="27"/>
  <c r="A2" i="79"/>
  <c r="A2" i="78"/>
  <c r="A2" i="77"/>
  <c r="A2" i="76"/>
  <c r="A2" i="75"/>
  <c r="A2" i="74"/>
  <c r="E7" i="58" l="1"/>
  <c r="E6" i="58"/>
  <c r="E5" i="58"/>
  <c r="C7" i="58"/>
  <c r="C6" i="58"/>
  <c r="C5" i="58"/>
  <c r="B7" i="58"/>
  <c r="B6" i="58"/>
  <c r="B5" i="58"/>
  <c r="G6" i="58" l="1"/>
  <c r="G5" i="58"/>
  <c r="G7" i="58"/>
  <c r="A7" i="58"/>
  <c r="A6" i="58"/>
  <c r="A5" i="58"/>
  <c r="H7" i="58" l="1"/>
  <c r="H5" i="58"/>
  <c r="H9" i="58"/>
  <c r="H8" i="58"/>
  <c r="H6" i="58"/>
</calcChain>
</file>

<file path=xl/sharedStrings.xml><?xml version="1.0" encoding="utf-8"?>
<sst xmlns="http://schemas.openxmlformats.org/spreadsheetml/2006/main" count="138" uniqueCount="78">
  <si>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</si>
  <si>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</si>
  <si>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</si>
  <si>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</si>
  <si>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</si>
  <si>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</si>
  <si>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</si>
  <si>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</si>
  <si>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Team</t>
  </si>
  <si>
    <t>Pre-Construction Phase</t>
  </si>
  <si>
    <t>Construction Phase</t>
  </si>
  <si>
    <t xml:space="preserve"> </t>
  </si>
  <si>
    <t>Fee</t>
  </si>
  <si>
    <t>Fee Percentage</t>
  </si>
  <si>
    <t>Gen. Conditions %</t>
  </si>
  <si>
    <t>Gen. Conditions Amt</t>
  </si>
  <si>
    <t>Const. Duration (mo)</t>
  </si>
  <si>
    <t>CCL</t>
  </si>
  <si>
    <t>Formula =</t>
  </si>
  <si>
    <t>((1-(Vendor Amount - Lowest Vendor Amount)/Lowest Vendor Amount)*High Score)</t>
  </si>
  <si>
    <t>SCORING SUMMARY</t>
  </si>
  <si>
    <t>Bidders</t>
  </si>
  <si>
    <t>Score</t>
  </si>
  <si>
    <t>Rank</t>
  </si>
  <si>
    <t>Delta to Low Bid</t>
  </si>
  <si>
    <t>Delta % to Low Bid</t>
  </si>
  <si>
    <t>Fee Amt.</t>
  </si>
  <si>
    <t>Prepared by:</t>
  </si>
  <si>
    <t>Checked by:</t>
  </si>
  <si>
    <t>Tim Henry</t>
  </si>
  <si>
    <t>Technical</t>
  </si>
  <si>
    <t>Criterion: 1 &amp; 3</t>
  </si>
  <si>
    <t>Criterion: 2 &amp; 4</t>
  </si>
  <si>
    <t>Criterion: 5 &amp; 6</t>
  </si>
  <si>
    <t>Criterion: 7</t>
  </si>
  <si>
    <t>Criterion: 8</t>
  </si>
  <si>
    <t>Criterion: 9</t>
  </si>
  <si>
    <t>Sum of Feees &amp; Gen. Cond.</t>
  </si>
  <si>
    <t>Criterion: 10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</si>
  <si>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</si>
  <si>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</si>
  <si>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</si>
  <si>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</si>
  <si>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</si>
  <si>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</si>
  <si>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</si>
  <si>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</si>
  <si>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</si>
  <si>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</si>
  <si>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</si>
  <si>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</si>
  <si>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</si>
  <si>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</si>
  <si>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One &amp; Three -  Respondent’s Pre-Construction Phase Services, Project Execution Plan, Estimating and Cost Control Measures (Sections 4.3 &amp; 4.5)</t>
  </si>
  <si>
    <t>Two &amp; Four -  Respondent’s Construction Phase Services and Project Execution Plan, Project Planning and Scheduling (Sections 4.4 &amp; 4.6)</t>
  </si>
  <si>
    <t>Five &amp; Six -  Respondent’s Safety Management, Warranty and Service Support Programs (Sections 4.7 &amp; 4.8)</t>
  </si>
  <si>
    <t>Seven - Respondent’s Quality Control and Commissioning Program (Section 4.9)</t>
  </si>
  <si>
    <t>Eight -  Respondent’s Cost and Delivery Proposal (Section 4.10)</t>
  </si>
  <si>
    <t>DO NOT EVALUATE CRITERIA 8.  PURCHASING WILL EVALUATE.</t>
  </si>
  <si>
    <t>Nine -  Respondent’s Past University of Houston Project Experience (Section 4.11)</t>
  </si>
  <si>
    <t>Ten -  Respondent's Past HUB/MBE/WBE Goal Attainment and Quality of Procedures for UHS HUB Goal Attainment on this Project (Section 4.12)</t>
  </si>
  <si>
    <t>DO NOT EVALUATE CRITERIA 10.  HUB DEPARTMENT WILL EVALUATE.</t>
  </si>
  <si>
    <t>*Total =</t>
  </si>
  <si>
    <t>*Note:  Total should be equal to 100 if received 5-point per criterion.</t>
  </si>
  <si>
    <t>Special Instructions for Evaluators:</t>
  </si>
  <si>
    <t>Jack Tenner</t>
  </si>
  <si>
    <t>RFQ730-18042.RFP730-18060 (Shortlist) CM@R Garage 6</t>
  </si>
  <si>
    <t>Austin Commercial LP</t>
  </si>
  <si>
    <t>Clark Construction</t>
  </si>
  <si>
    <t>Flintco-Astatus</t>
  </si>
  <si>
    <t>J.T. Vaughn Construction</t>
  </si>
  <si>
    <t>Tellepsen</t>
  </si>
  <si>
    <t>Fixed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</si>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</sst>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9" applyNumberFormat="0" applyFont="0" applyAlignment="0" applyProtection="0"/>
    <xf numFmtId="43" fontId="7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39" applyNumberFormat="0" applyAlignment="0" applyProtection="0"/>
    <xf numFmtId="0" fontId="21" fillId="24" borderId="40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41" applyNumberFormat="0" applyFill="0" applyAlignment="0" applyProtection="0"/>
    <xf numFmtId="0" fontId="25" fillId="0" borderId="42" applyNumberFormat="0" applyFill="0" applyAlignment="0" applyProtection="0"/>
    <xf numFmtId="0" fontId="26" fillId="0" borderId="43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39" applyNumberFormat="0" applyAlignment="0" applyProtection="0"/>
    <xf numFmtId="0" fontId="28" fillId="0" borderId="44" applyNumberFormat="0" applyFill="0" applyAlignment="0" applyProtection="0"/>
    <xf numFmtId="0" fontId="29" fillId="25" borderId="0" applyNumberFormat="0" applyBorder="0" applyAlignment="0" applyProtection="0"/>
    <xf numFmtId="0" fontId="7" fillId="4" borderId="9" applyNumberFormat="0" applyFont="0" applyAlignment="0" applyProtection="0"/>
    <xf numFmtId="0" fontId="30" fillId="23" borderId="45" applyNumberFormat="0" applyAlignment="0" applyProtection="0"/>
    <xf numFmtId="0" fontId="31" fillId="0" borderId="0" applyNumberFormat="0" applyFill="0" applyBorder="0" applyAlignment="0" applyProtection="0"/>
    <xf numFmtId="0" fontId="32" fillId="0" borderId="46" applyNumberFormat="0" applyFill="0" applyAlignment="0" applyProtection="0"/>
    <xf numFmtId="0" fontId="33" fillId="0" borderId="0" applyNumberFormat="0" applyFill="0" applyBorder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2" fillId="0" borderId="0"/>
  </cellStyleXfs>
  <cellXfs count="163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Border="1"/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11" xfId="1" applyFont="1" applyBorder="1"/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90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Fill="1" applyBorder="1" applyAlignment="1"/>
    <xf numFmtId="0" fontId="0" fillId="0" borderId="0" xfId="0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165" fontId="0" fillId="0" borderId="29" xfId="0" applyNumberFormat="1" applyFill="1" applyBorder="1" applyAlignment="1">
      <alignment vertical="center"/>
    </xf>
    <xf numFmtId="165" fontId="0" fillId="0" borderId="30" xfId="0" applyNumberFormat="1" applyFill="1" applyBorder="1" applyAlignment="1">
      <alignment vertical="center"/>
    </xf>
    <xf numFmtId="10" fontId="0" fillId="0" borderId="31" xfId="0" applyNumberFormat="1" applyFill="1" applyBorder="1" applyAlignment="1">
      <alignment horizontal="center" vertical="center"/>
    </xf>
    <xf numFmtId="165" fontId="12" fillId="0" borderId="28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14" fillId="0" borderId="34" xfId="0" applyNumberFormat="1" applyFont="1" applyFill="1" applyBorder="1" applyAlignment="1">
      <alignment horizontal="right" vertical="center"/>
    </xf>
    <xf numFmtId="165" fontId="14" fillId="0" borderId="35" xfId="0" applyNumberFormat="1" applyFont="1" applyFill="1" applyBorder="1" applyAlignment="1">
      <alignment vertical="center"/>
    </xf>
    <xf numFmtId="165" fontId="12" fillId="0" borderId="36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16" fillId="0" borderId="3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6" fillId="0" borderId="38" xfId="0" applyNumberFormat="1" applyFont="1" applyFill="1" applyBorder="1" applyAlignment="1">
      <alignment horizontal="center" vertical="center"/>
    </xf>
    <xf numFmtId="1" fontId="16" fillId="0" borderId="38" xfId="0" applyNumberFormat="1" applyFont="1" applyFill="1" applyBorder="1" applyAlignment="1">
      <alignment horizontal="center" vertical="center"/>
    </xf>
    <xf numFmtId="44" fontId="0" fillId="0" borderId="38" xfId="0" applyNumberFormat="1" applyFill="1" applyBorder="1" applyAlignment="1">
      <alignment horizontal="center" vertical="center"/>
    </xf>
    <xf numFmtId="10" fontId="10" fillId="0" borderId="33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16" fillId="0" borderId="5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6" xfId="1" applyNumberFormat="1" applyFont="1" applyBorder="1"/>
    <xf numFmtId="0" fontId="4" fillId="0" borderId="16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/>
    <xf numFmtId="0" fontId="7" fillId="0" borderId="8" xfId="1" applyFont="1" applyFill="1" applyBorder="1" applyAlignment="1"/>
    <xf numFmtId="0" fontId="6" fillId="0" borderId="0" xfId="0" applyFont="1" applyFill="1"/>
    <xf numFmtId="2" fontId="6" fillId="0" borderId="7" xfId="0" applyNumberFormat="1" applyFont="1" applyFill="1" applyBorder="1"/>
    <xf numFmtId="2" fontId="6" fillId="0" borderId="3" xfId="0" applyNumberFormat="1" applyFont="1" applyFill="1" applyBorder="1"/>
    <xf numFmtId="0" fontId="7" fillId="26" borderId="23" xfId="0" applyFont="1" applyFill="1" applyBorder="1" applyAlignment="1">
      <alignment horizontal="center" vertical="center"/>
    </xf>
    <xf numFmtId="165" fontId="0" fillId="26" borderId="30" xfId="0" applyNumberFormat="1" applyFill="1" applyBorder="1" applyAlignment="1">
      <alignment vertical="center"/>
    </xf>
    <xf numFmtId="0" fontId="6" fillId="0" borderId="8" xfId="0" applyFont="1" applyFill="1" applyBorder="1"/>
    <xf numFmtId="0" fontId="4" fillId="0" borderId="5" xfId="0" applyFont="1" applyFill="1" applyBorder="1"/>
    <xf numFmtId="0" fontId="16" fillId="0" borderId="0" xfId="0" applyFont="1" applyAlignment="1">
      <alignment horizontal="center"/>
    </xf>
    <xf numFmtId="0" fontId="4" fillId="0" borderId="5" xfId="1" applyFont="1" applyBorder="1"/>
    <xf numFmtId="0" fontId="5" fillId="28" borderId="4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0" fontId="0" fillId="0" borderId="38" xfId="0" applyBorder="1" applyAlignment="1">
      <alignment vertical="center"/>
    </xf>
    <xf numFmtId="0" fontId="5" fillId="0" borderId="47" xfId="1" applyFont="1" applyBorder="1" applyAlignment="1">
      <alignment horizontal="center" vertical="center" textRotation="90"/>
    </xf>
    <xf numFmtId="0" fontId="0" fillId="0" borderId="30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10" fontId="1" fillId="0" borderId="32" xfId="0" applyNumberFormat="1" applyFont="1" applyFill="1" applyBorder="1" applyAlignment="1">
      <alignment horizontal="center" vertical="center"/>
    </xf>
    <xf numFmtId="165" fontId="1" fillId="0" borderId="30" xfId="0" applyNumberFormat="1" applyFont="1" applyFill="1" applyBorder="1" applyAlignment="1">
      <alignment vertical="center"/>
    </xf>
    <xf numFmtId="10" fontId="1" fillId="0" borderId="31" xfId="0" applyNumberFormat="1" applyFont="1" applyFill="1" applyBorder="1" applyAlignment="1">
      <alignment horizontal="center" vertical="center"/>
    </xf>
    <xf numFmtId="43" fontId="7" fillId="0" borderId="0" xfId="4" applyFont="1" applyFill="1" applyAlignment="1">
      <alignment vertical="center"/>
    </xf>
    <xf numFmtId="10" fontId="0" fillId="26" borderId="30" xfId="0" applyNumberFormat="1" applyFill="1" applyBorder="1" applyAlignment="1">
      <alignment horizontal="center" vertical="center"/>
    </xf>
    <xf numFmtId="165" fontId="13" fillId="26" borderId="30" xfId="0" applyNumberFormat="1" applyFont="1" applyFill="1" applyBorder="1" applyAlignment="1">
      <alignment vertical="center"/>
    </xf>
    <xf numFmtId="0" fontId="7" fillId="26" borderId="24" xfId="0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6" fillId="30" borderId="8" xfId="0" applyFont="1" applyFill="1" applyBorder="1"/>
    <xf numFmtId="164" fontId="6" fillId="0" borderId="7" xfId="0" applyNumberFormat="1" applyFont="1" applyFill="1" applyBorder="1"/>
    <xf numFmtId="0" fontId="4" fillId="31" borderId="0" xfId="1" applyFont="1" applyFill="1"/>
    <xf numFmtId="0" fontId="5" fillId="31" borderId="13" xfId="1" applyFont="1" applyFill="1" applyBorder="1" applyAlignment="1">
      <alignment horizontal="center" vertical="center" textRotation="90"/>
    </xf>
    <xf numFmtId="0" fontId="0" fillId="31" borderId="30" xfId="0" applyFill="1" applyBorder="1" applyAlignment="1">
      <alignment vertical="center"/>
    </xf>
    <xf numFmtId="0" fontId="4" fillId="30" borderId="5" xfId="1" applyFont="1" applyFill="1" applyBorder="1"/>
    <xf numFmtId="0" fontId="0" fillId="30" borderId="5" xfId="0" applyFill="1" applyBorder="1" applyAlignment="1">
      <alignment vertical="center"/>
    </xf>
    <xf numFmtId="0" fontId="4" fillId="30" borderId="16" xfId="1" applyFont="1" applyFill="1" applyBorder="1"/>
    <xf numFmtId="0" fontId="5" fillId="30" borderId="0" xfId="1" applyFont="1" applyFill="1" applyAlignment="1">
      <alignment horizontal="center" vertical="center"/>
    </xf>
    <xf numFmtId="0" fontId="34" fillId="0" borderId="0" xfId="1" applyFont="1"/>
    <xf numFmtId="0" fontId="9" fillId="0" borderId="13" xfId="1" applyFont="1" applyBorder="1" applyAlignment="1">
      <alignment horizontal="center" vertical="center" textRotation="90"/>
    </xf>
    <xf numFmtId="0" fontId="13" fillId="0" borderId="30" xfId="0" applyFont="1" applyFill="1" applyBorder="1" applyAlignment="1">
      <alignment vertical="center"/>
    </xf>
    <xf numFmtId="0" fontId="9" fillId="0" borderId="47" xfId="1" applyFont="1" applyBorder="1" applyAlignment="1">
      <alignment horizontal="center" vertical="center" textRotation="90"/>
    </xf>
    <xf numFmtId="0" fontId="13" fillId="0" borderId="5" xfId="0" applyFont="1" applyFill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4" fillId="27" borderId="8" xfId="0" applyFont="1" applyFill="1" applyBorder="1" applyAlignment="1">
      <alignment horizontal="center"/>
    </xf>
    <xf numFmtId="0" fontId="6" fillId="32" borderId="6" xfId="0" applyFont="1" applyFill="1" applyBorder="1" applyAlignment="1">
      <alignment horizontal="center"/>
    </xf>
    <xf numFmtId="2" fontId="6" fillId="32" borderId="7" xfId="0" applyNumberFormat="1" applyFont="1" applyFill="1" applyBorder="1"/>
    <xf numFmtId="0" fontId="6" fillId="32" borderId="8" xfId="0" applyFont="1" applyFill="1" applyBorder="1"/>
    <xf numFmtId="0" fontId="6" fillId="32" borderId="0" xfId="0" applyFont="1" applyFill="1"/>
    <xf numFmtId="0" fontId="5" fillId="3" borderId="59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3" borderId="62" xfId="0" applyFont="1" applyFill="1" applyBorder="1" applyAlignment="1">
      <alignment horizontal="center" vertical="center"/>
    </xf>
    <xf numFmtId="0" fontId="38" fillId="0" borderId="0" xfId="0" applyFont="1"/>
    <xf numFmtId="0" fontId="4" fillId="26" borderId="5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5" fillId="34" borderId="63" xfId="0" applyFont="1" applyFill="1" applyBorder="1" applyAlignment="1">
      <alignment horizontal="right"/>
    </xf>
    <xf numFmtId="0" fontId="5" fillId="34" borderId="6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2" fontId="6" fillId="0" borderId="10" xfId="0" applyNumberFormat="1" applyFont="1" applyFill="1" applyBorder="1"/>
    <xf numFmtId="2" fontId="13" fillId="0" borderId="38" xfId="0" applyNumberFormat="1" applyFont="1" applyFill="1" applyBorder="1" applyAlignment="1">
      <alignment horizontal="center" vertical="center"/>
    </xf>
    <xf numFmtId="2" fontId="13" fillId="0" borderId="5" xfId="0" applyNumberFormat="1" applyFont="1" applyFill="1" applyBorder="1" applyAlignment="1">
      <alignment horizontal="center" vertical="center"/>
    </xf>
    <xf numFmtId="2" fontId="6" fillId="32" borderId="3" xfId="0" applyNumberFormat="1" applyFont="1" applyFill="1" applyBorder="1"/>
    <xf numFmtId="0" fontId="16" fillId="0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7" fillId="0" borderId="52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 wrapText="1"/>
    </xf>
    <xf numFmtId="0" fontId="37" fillId="0" borderId="6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5" fillId="3" borderId="49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37" fillId="0" borderId="52" xfId="0" applyFont="1" applyBorder="1" applyAlignment="1">
      <alignment vertical="center" wrapText="1"/>
    </xf>
    <xf numFmtId="0" fontId="37" fillId="0" borderId="53" xfId="0" applyFont="1" applyBorder="1" applyAlignment="1">
      <alignment vertical="center" wrapText="1"/>
    </xf>
    <xf numFmtId="0" fontId="37" fillId="0" borderId="61" xfId="0" applyFont="1" applyBorder="1" applyAlignment="1">
      <alignment vertical="center" wrapText="1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36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51" xfId="0" applyFont="1" applyFill="1" applyBorder="1" applyAlignment="1">
      <alignment horizontal="center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54" xfId="0" applyFont="1" applyBorder="1" applyAlignment="1">
      <alignment horizontal="left"/>
    </xf>
  </cellXfs>
  <cellStyles count="49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urrency 2" xfId="2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1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7099.RFP730-17133%20(Shortlist)%20CM@R%20UH%20Garage%20No.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Summary"/>
    </sheetNames>
    <sheetDataSet>
      <sheetData sheetId="0" refreshError="1">
        <row r="6">
          <cell r="A6" t="str">
            <v>Evaluator Matrix RFQ730-17099.RFP730-17133 (Shortlist) CM@R UH Parking Garage No. 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8"/>
  <sheetViews>
    <sheetView workbookViewId="0">
      <selection activeCell="A35" sqref="A35"/>
    </sheetView>
  </sheetViews>
  <sheetFormatPr defaultRowHeight="12.75" x14ac:dyDescent="0.2"/>
  <cols>
    <col min="1" max="1" width="114.85546875" customWidth="1"/>
  </cols>
  <sheetData>
    <row r="1" spans="1:2" ht="15.75" x14ac:dyDescent="0.25">
      <c r="A1" s="3" t="s">
        <v>66</v>
      </c>
    </row>
    <row r="2" spans="1:2" ht="13.5" thickBot="1" x14ac:dyDescent="0.25"/>
    <row r="3" spans="1:2" ht="26.25" customHeight="1" thickTop="1" x14ac:dyDescent="0.2">
      <c r="A3" s="59" t="s">
        <v>2</v>
      </c>
    </row>
    <row r="4" spans="1:2" ht="15" x14ac:dyDescent="0.2">
      <c r="A4" s="95" t="s">
        <v>67</v>
      </c>
      <c r="B4" s="60">
        <v>1</v>
      </c>
    </row>
    <row r="5" spans="1:2" ht="15" x14ac:dyDescent="0.2">
      <c r="A5" s="95" t="s">
        <v>68</v>
      </c>
      <c r="B5" s="57">
        <v>2</v>
      </c>
    </row>
    <row r="6" spans="1:2" ht="15" x14ac:dyDescent="0.2">
      <c r="A6" s="95" t="s">
        <v>69</v>
      </c>
      <c r="B6" s="60">
        <v>3</v>
      </c>
    </row>
    <row r="7" spans="1:2" ht="15" x14ac:dyDescent="0.2">
      <c r="A7" s="95" t="s">
        <v>70</v>
      </c>
      <c r="B7" s="116">
        <v>4</v>
      </c>
    </row>
    <row r="8" spans="1:2" ht="15" x14ac:dyDescent="0.2">
      <c r="A8" s="95" t="s">
        <v>71</v>
      </c>
      <c r="B8" s="60">
        <v>5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4"/>
  <sheetViews>
    <sheetView tabSelected="1" topLeftCell="A2" workbookViewId="0">
      <selection activeCell="I22" sqref="I22"/>
    </sheetView>
  </sheetViews>
  <sheetFormatPr defaultRowHeight="15" x14ac:dyDescent="0.2"/>
  <cols>
    <col min="1" max="1" width="49" style="1" customWidth="1"/>
    <col min="2" max="2" width="21.42578125" style="1" customWidth="1"/>
    <col min="3" max="3" width="14.570312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21" t="s">
        <v>7</v>
      </c>
      <c r="B1" s="122"/>
      <c r="C1" s="122"/>
      <c r="D1" s="122"/>
      <c r="E1" s="122"/>
      <c r="F1" s="122"/>
      <c r="G1" s="122"/>
      <c r="H1" s="122"/>
    </row>
    <row r="2" spans="1:8" ht="34.5" customHeight="1" x14ac:dyDescent="0.2">
      <c r="A2" s="123" t="str">
        <f>'RFP Responses'!A1</f>
        <v>RFQ730-18042.RFP730-18060 (Shortlist) CM@R Garage 6</v>
      </c>
      <c r="B2" s="124"/>
      <c r="C2" s="124"/>
      <c r="D2" s="124"/>
      <c r="E2" s="124"/>
      <c r="F2" s="124"/>
      <c r="G2" s="124"/>
      <c r="H2" s="124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1" t="str">
        <f>'Technical Score'!B4</f>
        <v>Evaluator 1</v>
      </c>
      <c r="C4" s="11" t="str">
        <f>'Technical Score'!C4</f>
        <v>Evaluator 2</v>
      </c>
      <c r="D4" s="11" t="str">
        <f>'Technical Score'!D4</f>
        <v>Evaluator 3</v>
      </c>
      <c r="E4" s="11" t="str">
        <f>'Technical Score'!E4</f>
        <v>Evaluator 4</v>
      </c>
      <c r="F4" s="11" t="str">
        <f>'Technical Score'!F4</f>
        <v>Evaluator 5</v>
      </c>
      <c r="G4" s="5" t="s">
        <v>3</v>
      </c>
      <c r="H4" s="10" t="s">
        <v>1</v>
      </c>
    </row>
    <row r="5" spans="1:8" s="50" customFormat="1" x14ac:dyDescent="0.2">
      <c r="A5" s="8" t="str">
        <f>'RFP Responses'!A4</f>
        <v>Austin Commercial LP</v>
      </c>
      <c r="B5" s="51">
        <f>'1'!J5</f>
        <v>69.276506848082732</v>
      </c>
      <c r="C5" s="51">
        <f>'2'!J5</f>
        <v>61.776506848082732</v>
      </c>
      <c r="D5" s="51">
        <f>'3'!J5</f>
        <v>80.776506848082732</v>
      </c>
      <c r="E5" s="51">
        <f>'4'!J5</f>
        <v>60.276506848082732</v>
      </c>
      <c r="F5" s="51">
        <f>'5'!J5</f>
        <v>71.376506848082727</v>
      </c>
      <c r="G5" s="52">
        <f>AVERAGE(B5:F5)</f>
        <v>68.696506848082734</v>
      </c>
      <c r="H5" s="55">
        <f>RANK(G5,$G$5:$G$9,0)</f>
        <v>4</v>
      </c>
    </row>
    <row r="6" spans="1:8" s="50" customFormat="1" x14ac:dyDescent="0.2">
      <c r="A6" s="8" t="str">
        <f>'RFP Responses'!A5</f>
        <v>Clark Construction</v>
      </c>
      <c r="B6" s="51">
        <f>'1'!J6</f>
        <v>56.08</v>
      </c>
      <c r="C6" s="51">
        <f>'2'!J6</f>
        <v>52.08</v>
      </c>
      <c r="D6" s="51">
        <f>'3'!J6</f>
        <v>68.58</v>
      </c>
      <c r="E6" s="51">
        <f>'4'!J6</f>
        <v>52.08</v>
      </c>
      <c r="F6" s="51">
        <f>'5'!J6</f>
        <v>53.08</v>
      </c>
      <c r="G6" s="112">
        <f>AVERAGE(B6:F6)</f>
        <v>56.379999999999995</v>
      </c>
      <c r="H6" s="55">
        <f t="shared" ref="H6:H9" si="0">RANK(G6,$G$5:$G$9,0)</f>
        <v>5</v>
      </c>
    </row>
    <row r="7" spans="1:8" s="50" customFormat="1" x14ac:dyDescent="0.2">
      <c r="A7" s="8" t="str">
        <f>'RFP Responses'!A6</f>
        <v>Flintco-Astatus</v>
      </c>
      <c r="B7" s="51">
        <f>'1'!J7</f>
        <v>80.5</v>
      </c>
      <c r="C7" s="51">
        <f>'2'!J7</f>
        <v>76</v>
      </c>
      <c r="D7" s="51">
        <f>'3'!J7</f>
        <v>87.5</v>
      </c>
      <c r="E7" s="51">
        <f>'4'!J7</f>
        <v>76</v>
      </c>
      <c r="F7" s="51">
        <f>'5'!J7</f>
        <v>84.4</v>
      </c>
      <c r="G7" s="52">
        <f>AVERAGE(B7:F7)</f>
        <v>80.88</v>
      </c>
      <c r="H7" s="55">
        <f t="shared" si="0"/>
        <v>3</v>
      </c>
    </row>
    <row r="8" spans="1:8" s="99" customFormat="1" x14ac:dyDescent="0.2">
      <c r="A8" s="96" t="str">
        <f>'RFP Responses'!A7</f>
        <v>J.T. Vaughn Construction</v>
      </c>
      <c r="B8" s="97">
        <f>'1'!J8</f>
        <v>85.5</v>
      </c>
      <c r="C8" s="97">
        <f>'2'!J8</f>
        <v>75.900000000000006</v>
      </c>
      <c r="D8" s="97">
        <f>'3'!J8</f>
        <v>96.5</v>
      </c>
      <c r="E8" s="97">
        <f>'4'!J8</f>
        <v>75.5</v>
      </c>
      <c r="F8" s="97">
        <f>'5'!J8</f>
        <v>91</v>
      </c>
      <c r="G8" s="115">
        <f>AVERAGE(B8:F8)</f>
        <v>84.88</v>
      </c>
      <c r="H8" s="98">
        <f t="shared" si="0"/>
        <v>1</v>
      </c>
    </row>
    <row r="9" spans="1:8" x14ac:dyDescent="0.2">
      <c r="A9" s="8" t="str">
        <f>'RFP Responses'!A8</f>
        <v>Tellepsen</v>
      </c>
      <c r="B9" s="51">
        <f>'1'!J9</f>
        <v>85.51</v>
      </c>
      <c r="C9" s="51">
        <f>'2'!J9</f>
        <v>77.010000000000005</v>
      </c>
      <c r="D9" s="51">
        <f>'3'!J9</f>
        <v>97.01</v>
      </c>
      <c r="E9" s="51">
        <f>'4'!J9</f>
        <v>76.510000000000005</v>
      </c>
      <c r="F9" s="51">
        <f>'5'!J9</f>
        <v>87.31</v>
      </c>
      <c r="G9" s="52">
        <f>AVERAGE(B9:F9)</f>
        <v>84.67</v>
      </c>
      <c r="H9" s="55">
        <f t="shared" si="0"/>
        <v>2</v>
      </c>
    </row>
    <row r="12" spans="1:8" ht="15.75" x14ac:dyDescent="0.25">
      <c r="A12" s="47" t="s">
        <v>27</v>
      </c>
      <c r="B12" s="46" t="s">
        <v>29</v>
      </c>
      <c r="C12" s="48">
        <v>43300</v>
      </c>
    </row>
    <row r="14" spans="1:8" ht="15.75" x14ac:dyDescent="0.25">
      <c r="A14" s="47" t="s">
        <v>28</v>
      </c>
      <c r="B14" s="46" t="s">
        <v>65</v>
      </c>
      <c r="C14" s="48">
        <v>43300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7" workbookViewId="0">
      <selection activeCell="G23" sqref="G23"/>
    </sheetView>
  </sheetViews>
  <sheetFormatPr defaultRowHeight="12.75" x14ac:dyDescent="0.2"/>
  <cols>
    <col min="1" max="1" width="26.140625" customWidth="1"/>
    <col min="5" max="5" width="27.5703125" customWidth="1"/>
  </cols>
  <sheetData>
    <row r="1" spans="1:10" ht="15.75" x14ac:dyDescent="0.25">
      <c r="A1" s="121" t="s">
        <v>39</v>
      </c>
      <c r="B1" s="121"/>
      <c r="C1" s="121"/>
      <c r="D1" s="121"/>
      <c r="E1" s="121"/>
      <c r="F1" s="121"/>
      <c r="G1" s="121"/>
      <c r="H1" s="121"/>
      <c r="I1" s="46"/>
      <c r="J1" s="46"/>
    </row>
    <row r="2" spans="1:10" ht="15.75" x14ac:dyDescent="0.25">
      <c r="A2" s="152" t="str">
        <f>[1]Cover!A6</f>
        <v>Evaluator Matrix RFQ730-17099.RFP730-17133 (Shortlist) CM@R UH Parking Garage No. 5</v>
      </c>
      <c r="B2" s="121"/>
      <c r="C2" s="121"/>
      <c r="D2" s="121"/>
      <c r="E2" s="121"/>
      <c r="F2" s="121"/>
      <c r="G2" s="121"/>
      <c r="H2" s="121"/>
      <c r="I2" s="46"/>
      <c r="J2" s="46"/>
    </row>
    <row r="3" spans="1:10" ht="15" x14ac:dyDescent="0.2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ht="16.5" thickBot="1" x14ac:dyDescent="0.3">
      <c r="A4" s="46" t="s">
        <v>40</v>
      </c>
      <c r="B4" s="153"/>
      <c r="C4" s="153"/>
      <c r="D4" s="153"/>
      <c r="E4" s="153"/>
      <c r="F4" s="46"/>
      <c r="G4" s="46"/>
      <c r="H4" s="46"/>
      <c r="I4" s="46"/>
      <c r="J4" s="46"/>
    </row>
    <row r="5" spans="1:10" ht="15" x14ac:dyDescent="0.2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ht="15.75" thickBot="1" x14ac:dyDescent="0.25">
      <c r="A6" s="46" t="s">
        <v>41</v>
      </c>
      <c r="B6" s="154"/>
      <c r="C6" s="154"/>
      <c r="D6" s="154"/>
      <c r="E6" s="154"/>
      <c r="F6" s="46"/>
      <c r="G6" s="46"/>
      <c r="H6" s="46"/>
      <c r="I6" s="46"/>
      <c r="J6" s="46"/>
    </row>
    <row r="7" spans="1:10" ht="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ht="15" x14ac:dyDescent="0.2">
      <c r="A8" s="155" t="s">
        <v>42</v>
      </c>
      <c r="B8" s="155"/>
      <c r="C8" s="155"/>
      <c r="D8" s="155"/>
      <c r="E8" s="155"/>
      <c r="F8" s="155"/>
      <c r="G8" s="155"/>
      <c r="H8" s="155"/>
      <c r="I8" s="46"/>
      <c r="J8" s="46"/>
    </row>
    <row r="9" spans="1:10" ht="15" x14ac:dyDescent="0.2">
      <c r="A9" s="155"/>
      <c r="B9" s="155"/>
      <c r="C9" s="155"/>
      <c r="D9" s="155"/>
      <c r="E9" s="155"/>
      <c r="F9" s="155"/>
      <c r="G9" s="155"/>
      <c r="H9" s="155"/>
      <c r="I9" s="46"/>
      <c r="J9" s="46"/>
    </row>
    <row r="10" spans="1:10" ht="15.75" thickBo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</row>
    <row r="11" spans="1:10" ht="16.5" thickTop="1" x14ac:dyDescent="0.25">
      <c r="A11" s="143" t="s">
        <v>43</v>
      </c>
      <c r="B11" s="144"/>
      <c r="C11" s="144"/>
      <c r="D11" s="144"/>
      <c r="E11" s="156"/>
      <c r="F11" s="46"/>
      <c r="G11" s="46"/>
      <c r="H11" s="46"/>
      <c r="I11" s="46"/>
      <c r="J11" s="46"/>
    </row>
    <row r="12" spans="1:10" ht="15" x14ac:dyDescent="0.2">
      <c r="A12" s="157" t="s">
        <v>44</v>
      </c>
      <c r="B12" s="158"/>
      <c r="C12" s="158"/>
      <c r="D12" s="158"/>
      <c r="E12" s="159"/>
      <c r="F12" s="46"/>
      <c r="G12" s="46"/>
      <c r="H12" s="46"/>
      <c r="I12" s="46"/>
      <c r="J12" s="46"/>
    </row>
    <row r="13" spans="1:10" ht="15" x14ac:dyDescent="0.2">
      <c r="A13" s="160" t="s">
        <v>45</v>
      </c>
      <c r="B13" s="161"/>
      <c r="C13" s="161"/>
      <c r="D13" s="161"/>
      <c r="E13" s="162"/>
      <c r="F13" s="46"/>
      <c r="G13" s="46"/>
      <c r="H13" s="46"/>
      <c r="I13" s="46"/>
      <c r="J13" s="46"/>
    </row>
    <row r="14" spans="1:10" ht="15" x14ac:dyDescent="0.2">
      <c r="A14" s="160" t="s">
        <v>46</v>
      </c>
      <c r="B14" s="161"/>
      <c r="C14" s="161"/>
      <c r="D14" s="161"/>
      <c r="E14" s="162"/>
      <c r="F14" s="46"/>
      <c r="G14" s="46"/>
      <c r="H14" s="46"/>
      <c r="I14" s="46"/>
      <c r="J14" s="46"/>
    </row>
    <row r="15" spans="1:10" ht="15" x14ac:dyDescent="0.2">
      <c r="A15" s="160" t="s">
        <v>47</v>
      </c>
      <c r="B15" s="161"/>
      <c r="C15" s="161"/>
      <c r="D15" s="161"/>
      <c r="E15" s="162"/>
      <c r="F15" s="46"/>
      <c r="G15" s="46"/>
      <c r="H15" s="46"/>
      <c r="I15" s="46"/>
      <c r="J15" s="46"/>
    </row>
    <row r="16" spans="1:10" ht="15" x14ac:dyDescent="0.2">
      <c r="A16" s="160" t="s">
        <v>48</v>
      </c>
      <c r="B16" s="161"/>
      <c r="C16" s="161"/>
      <c r="D16" s="161"/>
      <c r="E16" s="162"/>
      <c r="F16" s="46"/>
      <c r="G16" s="46"/>
      <c r="H16" s="46"/>
      <c r="I16" s="46"/>
      <c r="J16" s="46"/>
    </row>
    <row r="17" spans="1:10" ht="15.75" thickBot="1" x14ac:dyDescent="0.25">
      <c r="A17" s="149" t="s">
        <v>49</v>
      </c>
      <c r="B17" s="150"/>
      <c r="C17" s="150"/>
      <c r="D17" s="150"/>
      <c r="E17" s="151"/>
      <c r="F17" s="46"/>
      <c r="G17" s="46"/>
      <c r="H17" s="46"/>
      <c r="I17" s="46"/>
      <c r="J17" s="46"/>
    </row>
    <row r="18" spans="1:10" ht="16.5" thickTop="1" thickBo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0" ht="16.5" thickTop="1" x14ac:dyDescent="0.25">
      <c r="A19" s="143" t="s">
        <v>50</v>
      </c>
      <c r="B19" s="144"/>
      <c r="C19" s="144"/>
      <c r="D19" s="144"/>
      <c r="E19" s="145"/>
      <c r="F19" s="100" t="s">
        <v>51</v>
      </c>
      <c r="G19" s="100" t="s">
        <v>52</v>
      </c>
      <c r="H19" s="101" t="s">
        <v>22</v>
      </c>
      <c r="I19" s="46"/>
      <c r="J19" s="46"/>
    </row>
    <row r="20" spans="1:10" ht="39.75" customHeight="1" x14ac:dyDescent="0.2">
      <c r="A20" s="146" t="s">
        <v>53</v>
      </c>
      <c r="B20" s="147"/>
      <c r="C20" s="147"/>
      <c r="D20" s="147"/>
      <c r="E20" s="148"/>
      <c r="F20" s="102"/>
      <c r="G20" s="103">
        <v>3</v>
      </c>
      <c r="H20" s="104">
        <f t="shared" ref="H20:H26" si="0">F20*G20</f>
        <v>0</v>
      </c>
      <c r="I20" s="105"/>
      <c r="J20" s="105"/>
    </row>
    <row r="21" spans="1:10" ht="41.25" customHeight="1" x14ac:dyDescent="0.2">
      <c r="A21" s="146" t="s">
        <v>54</v>
      </c>
      <c r="B21" s="147"/>
      <c r="C21" s="147"/>
      <c r="D21" s="147"/>
      <c r="E21" s="148"/>
      <c r="F21" s="103"/>
      <c r="G21" s="103">
        <v>3</v>
      </c>
      <c r="H21" s="104">
        <f t="shared" si="0"/>
        <v>0</v>
      </c>
      <c r="I21" s="105"/>
      <c r="J21" s="105"/>
    </row>
    <row r="22" spans="1:10" ht="37.5" customHeight="1" x14ac:dyDescent="0.2">
      <c r="A22" s="146" t="s">
        <v>55</v>
      </c>
      <c r="B22" s="147"/>
      <c r="C22" s="147"/>
      <c r="D22" s="147"/>
      <c r="E22" s="148"/>
      <c r="F22" s="103"/>
      <c r="G22" s="103">
        <v>3</v>
      </c>
      <c r="H22" s="104">
        <f t="shared" si="0"/>
        <v>0</v>
      </c>
      <c r="I22" s="105"/>
      <c r="J22" s="105"/>
    </row>
    <row r="23" spans="1:10" ht="39.75" customHeight="1" x14ac:dyDescent="0.2">
      <c r="A23" s="146" t="s">
        <v>56</v>
      </c>
      <c r="B23" s="147"/>
      <c r="C23" s="147"/>
      <c r="D23" s="147"/>
      <c r="E23" s="148"/>
      <c r="F23" s="103"/>
      <c r="G23" s="103">
        <v>2</v>
      </c>
      <c r="H23" s="104">
        <f t="shared" si="0"/>
        <v>0</v>
      </c>
      <c r="I23" s="105"/>
      <c r="J23" s="105"/>
    </row>
    <row r="24" spans="1:10" ht="31.5" customHeight="1" x14ac:dyDescent="0.2">
      <c r="A24" s="138" t="s">
        <v>57</v>
      </c>
      <c r="B24" s="139"/>
      <c r="C24" s="139"/>
      <c r="D24" s="139"/>
      <c r="E24" s="140"/>
      <c r="F24" s="106"/>
      <c r="G24" s="103">
        <v>6</v>
      </c>
      <c r="H24" s="104">
        <f t="shared" si="0"/>
        <v>0</v>
      </c>
      <c r="I24" s="105"/>
      <c r="J24" s="107" t="s">
        <v>58</v>
      </c>
    </row>
    <row r="25" spans="1:10" ht="41.25" customHeight="1" x14ac:dyDescent="0.2">
      <c r="A25" s="138" t="s">
        <v>59</v>
      </c>
      <c r="B25" s="139"/>
      <c r="C25" s="139"/>
      <c r="D25" s="139"/>
      <c r="E25" s="140"/>
      <c r="F25" s="103"/>
      <c r="G25" s="103">
        <v>1</v>
      </c>
      <c r="H25" s="104">
        <f t="shared" si="0"/>
        <v>0</v>
      </c>
      <c r="I25" s="105"/>
      <c r="J25" s="105"/>
    </row>
    <row r="26" spans="1:10" ht="43.5" customHeight="1" x14ac:dyDescent="0.2">
      <c r="A26" s="138" t="s">
        <v>60</v>
      </c>
      <c r="B26" s="139"/>
      <c r="C26" s="139"/>
      <c r="D26" s="139"/>
      <c r="E26" s="140"/>
      <c r="F26" s="106"/>
      <c r="G26" s="103">
        <v>2</v>
      </c>
      <c r="H26" s="104">
        <f t="shared" si="0"/>
        <v>0</v>
      </c>
      <c r="I26" s="105"/>
      <c r="J26" s="107" t="s">
        <v>61</v>
      </c>
    </row>
    <row r="27" spans="1:10" ht="16.5" thickBot="1" x14ac:dyDescent="0.3">
      <c r="A27" s="46"/>
      <c r="B27" s="46"/>
      <c r="C27" s="46"/>
      <c r="D27" s="46"/>
      <c r="E27" s="46"/>
      <c r="F27" s="46"/>
      <c r="G27" s="108" t="s">
        <v>62</v>
      </c>
      <c r="H27" s="109">
        <f>SUM(H20:H26)</f>
        <v>0</v>
      </c>
      <c r="I27" s="46"/>
      <c r="J27" s="46"/>
    </row>
    <row r="28" spans="1:10" ht="15.75" x14ac:dyDescent="0.25">
      <c r="A28" s="46"/>
      <c r="B28" s="46"/>
      <c r="C28" s="46"/>
      <c r="D28" s="46"/>
      <c r="E28" s="46"/>
      <c r="F28" s="46"/>
      <c r="G28" s="110"/>
      <c r="H28" s="111"/>
      <c r="I28" s="46"/>
      <c r="J28" s="46"/>
    </row>
    <row r="29" spans="1:10" ht="15.75" x14ac:dyDescent="0.25">
      <c r="A29" s="46"/>
      <c r="B29" s="46"/>
      <c r="C29" s="46"/>
      <c r="D29" s="46"/>
      <c r="E29" s="46"/>
      <c r="F29" s="46"/>
      <c r="G29" s="110"/>
      <c r="H29" s="111"/>
      <c r="I29" s="46"/>
      <c r="J29" s="46"/>
    </row>
    <row r="30" spans="1:10" ht="15" x14ac:dyDescent="0.2">
      <c r="A30" s="141" t="s">
        <v>63</v>
      </c>
      <c r="B30" s="141"/>
      <c r="C30" s="141"/>
      <c r="D30" s="141"/>
      <c r="E30" s="141"/>
      <c r="F30" s="46"/>
      <c r="G30" s="46"/>
      <c r="H30" s="46"/>
      <c r="I30" s="46"/>
      <c r="J30" s="46"/>
    </row>
    <row r="31" spans="1:10" ht="1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15" x14ac:dyDescent="0.2">
      <c r="A32" s="142" t="s">
        <v>64</v>
      </c>
      <c r="B32" s="142"/>
      <c r="C32" s="142"/>
      <c r="D32" s="46"/>
      <c r="E32" s="46"/>
      <c r="F32" s="46"/>
      <c r="G32" s="46"/>
      <c r="H32" s="46"/>
      <c r="I32" s="46"/>
      <c r="J32" s="46"/>
    </row>
    <row r="33" spans="1:10" ht="1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</row>
  </sheetData>
  <protectedRanges>
    <protectedRange sqref="F20:F23 F25" name="Points_1_1_3_1"/>
    <protectedRange sqref="B6:E6" name="Name_1_2_1"/>
  </protectedRanges>
  <mergeCells count="22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5:E25"/>
    <mergeCell ref="A26:E26"/>
    <mergeCell ref="A30:E30"/>
    <mergeCell ref="A32:C32"/>
    <mergeCell ref="A19:E19"/>
    <mergeCell ref="A20:E20"/>
    <mergeCell ref="A21:E21"/>
    <mergeCell ref="A22:E22"/>
    <mergeCell ref="A23:E23"/>
    <mergeCell ref="A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24" sqref="G24"/>
    </sheetView>
  </sheetViews>
  <sheetFormatPr defaultRowHeight="15" x14ac:dyDescent="0.2"/>
  <cols>
    <col min="1" max="1" width="41.7109375" style="12" customWidth="1"/>
    <col min="2" max="4" width="9.140625" style="12"/>
    <col min="5" max="5" width="9.140625" style="12" customWidth="1"/>
    <col min="6" max="6" width="9.140625" style="88" customWidth="1"/>
    <col min="7" max="7" width="9.140625" style="12" customWidth="1"/>
    <col min="8" max="8" width="9.140625" style="88" customWidth="1"/>
    <col min="9" max="9" width="16.42578125" style="12" customWidth="1"/>
    <col min="10" max="10" width="17.5703125" style="12" bestFit="1" customWidth="1"/>
    <col min="11" max="258" width="9.140625" style="12"/>
    <col min="259" max="259" width="41.7109375" style="12" customWidth="1"/>
    <col min="260" max="265" width="9.140625" style="12"/>
    <col min="266" max="266" width="17.5703125" style="12" bestFit="1" customWidth="1"/>
    <col min="267" max="514" width="9.140625" style="12"/>
    <col min="515" max="515" width="41.7109375" style="12" customWidth="1"/>
    <col min="516" max="521" width="9.140625" style="12"/>
    <col min="522" max="522" width="17.5703125" style="12" bestFit="1" customWidth="1"/>
    <col min="523" max="770" width="9.140625" style="12"/>
    <col min="771" max="771" width="41.7109375" style="12" customWidth="1"/>
    <col min="772" max="777" width="9.140625" style="12"/>
    <col min="778" max="778" width="17.5703125" style="12" bestFit="1" customWidth="1"/>
    <col min="779" max="1026" width="9.140625" style="12"/>
    <col min="1027" max="1027" width="41.7109375" style="12" customWidth="1"/>
    <col min="1028" max="1033" width="9.140625" style="12"/>
    <col min="1034" max="1034" width="17.5703125" style="12" bestFit="1" customWidth="1"/>
    <col min="1035" max="1282" width="9.140625" style="12"/>
    <col min="1283" max="1283" width="41.7109375" style="12" customWidth="1"/>
    <col min="1284" max="1289" width="9.140625" style="12"/>
    <col min="1290" max="1290" width="17.5703125" style="12" bestFit="1" customWidth="1"/>
    <col min="1291" max="1538" width="9.140625" style="12"/>
    <col min="1539" max="1539" width="41.7109375" style="12" customWidth="1"/>
    <col min="1540" max="1545" width="9.140625" style="12"/>
    <col min="1546" max="1546" width="17.5703125" style="12" bestFit="1" customWidth="1"/>
    <col min="1547" max="1794" width="9.140625" style="12"/>
    <col min="1795" max="1795" width="41.7109375" style="12" customWidth="1"/>
    <col min="1796" max="1801" width="9.140625" style="12"/>
    <col min="1802" max="1802" width="17.5703125" style="12" bestFit="1" customWidth="1"/>
    <col min="1803" max="2050" width="9.140625" style="12"/>
    <col min="2051" max="2051" width="41.7109375" style="12" customWidth="1"/>
    <col min="2052" max="2057" width="9.140625" style="12"/>
    <col min="2058" max="2058" width="17.5703125" style="12" bestFit="1" customWidth="1"/>
    <col min="2059" max="2306" width="9.140625" style="12"/>
    <col min="2307" max="2307" width="41.7109375" style="12" customWidth="1"/>
    <col min="2308" max="2313" width="9.140625" style="12"/>
    <col min="2314" max="2314" width="17.5703125" style="12" bestFit="1" customWidth="1"/>
    <col min="2315" max="2562" width="9.140625" style="12"/>
    <col min="2563" max="2563" width="41.7109375" style="12" customWidth="1"/>
    <col min="2564" max="2569" width="9.140625" style="12"/>
    <col min="2570" max="2570" width="17.5703125" style="12" bestFit="1" customWidth="1"/>
    <col min="2571" max="2818" width="9.140625" style="12"/>
    <col min="2819" max="2819" width="41.7109375" style="12" customWidth="1"/>
    <col min="2820" max="2825" width="9.140625" style="12"/>
    <col min="2826" max="2826" width="17.5703125" style="12" bestFit="1" customWidth="1"/>
    <col min="2827" max="3074" width="9.140625" style="12"/>
    <col min="3075" max="3075" width="41.7109375" style="12" customWidth="1"/>
    <col min="3076" max="3081" width="9.140625" style="12"/>
    <col min="3082" max="3082" width="17.5703125" style="12" bestFit="1" customWidth="1"/>
    <col min="3083" max="3330" width="9.140625" style="12"/>
    <col min="3331" max="3331" width="41.7109375" style="12" customWidth="1"/>
    <col min="3332" max="3337" width="9.140625" style="12"/>
    <col min="3338" max="3338" width="17.5703125" style="12" bestFit="1" customWidth="1"/>
    <col min="3339" max="3586" width="9.140625" style="12"/>
    <col min="3587" max="3587" width="41.7109375" style="12" customWidth="1"/>
    <col min="3588" max="3593" width="9.140625" style="12"/>
    <col min="3594" max="3594" width="17.5703125" style="12" bestFit="1" customWidth="1"/>
    <col min="3595" max="3842" width="9.140625" style="12"/>
    <col min="3843" max="3843" width="41.7109375" style="12" customWidth="1"/>
    <col min="3844" max="3849" width="9.140625" style="12"/>
    <col min="3850" max="3850" width="17.5703125" style="12" bestFit="1" customWidth="1"/>
    <col min="3851" max="4098" width="9.140625" style="12"/>
    <col min="4099" max="4099" width="41.7109375" style="12" customWidth="1"/>
    <col min="4100" max="4105" width="9.140625" style="12"/>
    <col min="4106" max="4106" width="17.5703125" style="12" bestFit="1" customWidth="1"/>
    <col min="4107" max="4354" width="9.140625" style="12"/>
    <col min="4355" max="4355" width="41.7109375" style="12" customWidth="1"/>
    <col min="4356" max="4361" width="9.140625" style="12"/>
    <col min="4362" max="4362" width="17.5703125" style="12" bestFit="1" customWidth="1"/>
    <col min="4363" max="4610" width="9.140625" style="12"/>
    <col min="4611" max="4611" width="41.7109375" style="12" customWidth="1"/>
    <col min="4612" max="4617" width="9.140625" style="12"/>
    <col min="4618" max="4618" width="17.5703125" style="12" bestFit="1" customWidth="1"/>
    <col min="4619" max="4866" width="9.140625" style="12"/>
    <col min="4867" max="4867" width="41.7109375" style="12" customWidth="1"/>
    <col min="4868" max="4873" width="9.140625" style="12"/>
    <col min="4874" max="4874" width="17.5703125" style="12" bestFit="1" customWidth="1"/>
    <col min="4875" max="5122" width="9.140625" style="12"/>
    <col min="5123" max="5123" width="41.7109375" style="12" customWidth="1"/>
    <col min="5124" max="5129" width="9.140625" style="12"/>
    <col min="5130" max="5130" width="17.5703125" style="12" bestFit="1" customWidth="1"/>
    <col min="5131" max="5378" width="9.140625" style="12"/>
    <col min="5379" max="5379" width="41.7109375" style="12" customWidth="1"/>
    <col min="5380" max="5385" width="9.140625" style="12"/>
    <col min="5386" max="5386" width="17.5703125" style="12" bestFit="1" customWidth="1"/>
    <col min="5387" max="5634" width="9.140625" style="12"/>
    <col min="5635" max="5635" width="41.7109375" style="12" customWidth="1"/>
    <col min="5636" max="5641" width="9.140625" style="12"/>
    <col min="5642" max="5642" width="17.5703125" style="12" bestFit="1" customWidth="1"/>
    <col min="5643" max="5890" width="9.140625" style="12"/>
    <col min="5891" max="5891" width="41.7109375" style="12" customWidth="1"/>
    <col min="5892" max="5897" width="9.140625" style="12"/>
    <col min="5898" max="5898" width="17.5703125" style="12" bestFit="1" customWidth="1"/>
    <col min="5899" max="6146" width="9.140625" style="12"/>
    <col min="6147" max="6147" width="41.7109375" style="12" customWidth="1"/>
    <col min="6148" max="6153" width="9.140625" style="12"/>
    <col min="6154" max="6154" width="17.5703125" style="12" bestFit="1" customWidth="1"/>
    <col min="6155" max="6402" width="9.140625" style="12"/>
    <col min="6403" max="6403" width="41.7109375" style="12" customWidth="1"/>
    <col min="6404" max="6409" width="9.140625" style="12"/>
    <col min="6410" max="6410" width="17.5703125" style="12" bestFit="1" customWidth="1"/>
    <col min="6411" max="6658" width="9.140625" style="12"/>
    <col min="6659" max="6659" width="41.7109375" style="12" customWidth="1"/>
    <col min="6660" max="6665" width="9.140625" style="12"/>
    <col min="6666" max="6666" width="17.5703125" style="12" bestFit="1" customWidth="1"/>
    <col min="6667" max="6914" width="9.140625" style="12"/>
    <col min="6915" max="6915" width="41.7109375" style="12" customWidth="1"/>
    <col min="6916" max="6921" width="9.140625" style="12"/>
    <col min="6922" max="6922" width="17.5703125" style="12" bestFit="1" customWidth="1"/>
    <col min="6923" max="7170" width="9.140625" style="12"/>
    <col min="7171" max="7171" width="41.7109375" style="12" customWidth="1"/>
    <col min="7172" max="7177" width="9.140625" style="12"/>
    <col min="7178" max="7178" width="17.5703125" style="12" bestFit="1" customWidth="1"/>
    <col min="7179" max="7426" width="9.140625" style="12"/>
    <col min="7427" max="7427" width="41.7109375" style="12" customWidth="1"/>
    <col min="7428" max="7433" width="9.140625" style="12"/>
    <col min="7434" max="7434" width="17.5703125" style="12" bestFit="1" customWidth="1"/>
    <col min="7435" max="7682" width="9.140625" style="12"/>
    <col min="7683" max="7683" width="41.7109375" style="12" customWidth="1"/>
    <col min="7684" max="7689" width="9.140625" style="12"/>
    <col min="7690" max="7690" width="17.5703125" style="12" bestFit="1" customWidth="1"/>
    <col min="7691" max="7938" width="9.140625" style="12"/>
    <col min="7939" max="7939" width="41.7109375" style="12" customWidth="1"/>
    <col min="7940" max="7945" width="9.140625" style="12"/>
    <col min="7946" max="7946" width="17.5703125" style="12" bestFit="1" customWidth="1"/>
    <col min="7947" max="8194" width="9.140625" style="12"/>
    <col min="8195" max="8195" width="41.7109375" style="12" customWidth="1"/>
    <col min="8196" max="8201" width="9.140625" style="12"/>
    <col min="8202" max="8202" width="17.5703125" style="12" bestFit="1" customWidth="1"/>
    <col min="8203" max="8450" width="9.140625" style="12"/>
    <col min="8451" max="8451" width="41.7109375" style="12" customWidth="1"/>
    <col min="8452" max="8457" width="9.140625" style="12"/>
    <col min="8458" max="8458" width="17.5703125" style="12" bestFit="1" customWidth="1"/>
    <col min="8459" max="8706" width="9.140625" style="12"/>
    <col min="8707" max="8707" width="41.7109375" style="12" customWidth="1"/>
    <col min="8708" max="8713" width="9.140625" style="12"/>
    <col min="8714" max="8714" width="17.5703125" style="12" bestFit="1" customWidth="1"/>
    <col min="8715" max="8962" width="9.140625" style="12"/>
    <col min="8963" max="8963" width="41.7109375" style="12" customWidth="1"/>
    <col min="8964" max="8969" width="9.140625" style="12"/>
    <col min="8970" max="8970" width="17.5703125" style="12" bestFit="1" customWidth="1"/>
    <col min="8971" max="9218" width="9.140625" style="12"/>
    <col min="9219" max="9219" width="41.7109375" style="12" customWidth="1"/>
    <col min="9220" max="9225" width="9.140625" style="12"/>
    <col min="9226" max="9226" width="17.5703125" style="12" bestFit="1" customWidth="1"/>
    <col min="9227" max="9474" width="9.140625" style="12"/>
    <col min="9475" max="9475" width="41.7109375" style="12" customWidth="1"/>
    <col min="9476" max="9481" width="9.140625" style="12"/>
    <col min="9482" max="9482" width="17.5703125" style="12" bestFit="1" customWidth="1"/>
    <col min="9483" max="9730" width="9.140625" style="12"/>
    <col min="9731" max="9731" width="41.7109375" style="12" customWidth="1"/>
    <col min="9732" max="9737" width="9.140625" style="12"/>
    <col min="9738" max="9738" width="17.5703125" style="12" bestFit="1" customWidth="1"/>
    <col min="9739" max="9986" width="9.140625" style="12"/>
    <col min="9987" max="9987" width="41.7109375" style="12" customWidth="1"/>
    <col min="9988" max="9993" width="9.140625" style="12"/>
    <col min="9994" max="9994" width="17.5703125" style="12" bestFit="1" customWidth="1"/>
    <col min="9995" max="10242" width="9.140625" style="12"/>
    <col min="10243" max="10243" width="41.7109375" style="12" customWidth="1"/>
    <col min="10244" max="10249" width="9.140625" style="12"/>
    <col min="10250" max="10250" width="17.5703125" style="12" bestFit="1" customWidth="1"/>
    <col min="10251" max="10498" width="9.140625" style="12"/>
    <col min="10499" max="10499" width="41.7109375" style="12" customWidth="1"/>
    <col min="10500" max="10505" width="9.140625" style="12"/>
    <col min="10506" max="10506" width="17.5703125" style="12" bestFit="1" customWidth="1"/>
    <col min="10507" max="10754" width="9.140625" style="12"/>
    <col min="10755" max="10755" width="41.7109375" style="12" customWidth="1"/>
    <col min="10756" max="10761" width="9.140625" style="12"/>
    <col min="10762" max="10762" width="17.5703125" style="12" bestFit="1" customWidth="1"/>
    <col min="10763" max="11010" width="9.140625" style="12"/>
    <col min="11011" max="11011" width="41.7109375" style="12" customWidth="1"/>
    <col min="11012" max="11017" width="9.140625" style="12"/>
    <col min="11018" max="11018" width="17.5703125" style="12" bestFit="1" customWidth="1"/>
    <col min="11019" max="11266" width="9.140625" style="12"/>
    <col min="11267" max="11267" width="41.7109375" style="12" customWidth="1"/>
    <col min="11268" max="11273" width="9.140625" style="12"/>
    <col min="11274" max="11274" width="17.5703125" style="12" bestFit="1" customWidth="1"/>
    <col min="11275" max="11522" width="9.140625" style="12"/>
    <col min="11523" max="11523" width="41.7109375" style="12" customWidth="1"/>
    <col min="11524" max="11529" width="9.140625" style="12"/>
    <col min="11530" max="11530" width="17.5703125" style="12" bestFit="1" customWidth="1"/>
    <col min="11531" max="11778" width="9.140625" style="12"/>
    <col min="11779" max="11779" width="41.7109375" style="12" customWidth="1"/>
    <col min="11780" max="11785" width="9.140625" style="12"/>
    <col min="11786" max="11786" width="17.5703125" style="12" bestFit="1" customWidth="1"/>
    <col min="11787" max="12034" width="9.140625" style="12"/>
    <col min="12035" max="12035" width="41.7109375" style="12" customWidth="1"/>
    <col min="12036" max="12041" width="9.140625" style="12"/>
    <col min="12042" max="12042" width="17.5703125" style="12" bestFit="1" customWidth="1"/>
    <col min="12043" max="12290" width="9.140625" style="12"/>
    <col min="12291" max="12291" width="41.7109375" style="12" customWidth="1"/>
    <col min="12292" max="12297" width="9.140625" style="12"/>
    <col min="12298" max="12298" width="17.5703125" style="12" bestFit="1" customWidth="1"/>
    <col min="12299" max="12546" width="9.140625" style="12"/>
    <col min="12547" max="12547" width="41.7109375" style="12" customWidth="1"/>
    <col min="12548" max="12553" width="9.140625" style="12"/>
    <col min="12554" max="12554" width="17.5703125" style="12" bestFit="1" customWidth="1"/>
    <col min="12555" max="12802" width="9.140625" style="12"/>
    <col min="12803" max="12803" width="41.7109375" style="12" customWidth="1"/>
    <col min="12804" max="12809" width="9.140625" style="12"/>
    <col min="12810" max="12810" width="17.5703125" style="12" bestFit="1" customWidth="1"/>
    <col min="12811" max="13058" width="9.140625" style="12"/>
    <col min="13059" max="13059" width="41.7109375" style="12" customWidth="1"/>
    <col min="13060" max="13065" width="9.140625" style="12"/>
    <col min="13066" max="13066" width="17.5703125" style="12" bestFit="1" customWidth="1"/>
    <col min="13067" max="13314" width="9.140625" style="12"/>
    <col min="13315" max="13315" width="41.7109375" style="12" customWidth="1"/>
    <col min="13316" max="13321" width="9.140625" style="12"/>
    <col min="13322" max="13322" width="17.5703125" style="12" bestFit="1" customWidth="1"/>
    <col min="13323" max="13570" width="9.140625" style="12"/>
    <col min="13571" max="13571" width="41.7109375" style="12" customWidth="1"/>
    <col min="13572" max="13577" width="9.140625" style="12"/>
    <col min="13578" max="13578" width="17.5703125" style="12" bestFit="1" customWidth="1"/>
    <col min="13579" max="13826" width="9.140625" style="12"/>
    <col min="13827" max="13827" width="41.7109375" style="12" customWidth="1"/>
    <col min="13828" max="13833" width="9.140625" style="12"/>
    <col min="13834" max="13834" width="17.5703125" style="12" bestFit="1" customWidth="1"/>
    <col min="13835" max="14082" width="9.140625" style="12"/>
    <col min="14083" max="14083" width="41.7109375" style="12" customWidth="1"/>
    <col min="14084" max="14089" width="9.140625" style="12"/>
    <col min="14090" max="14090" width="17.5703125" style="12" bestFit="1" customWidth="1"/>
    <col min="14091" max="14338" width="9.140625" style="12"/>
    <col min="14339" max="14339" width="41.7109375" style="12" customWidth="1"/>
    <col min="14340" max="14345" width="9.140625" style="12"/>
    <col min="14346" max="14346" width="17.5703125" style="12" bestFit="1" customWidth="1"/>
    <col min="14347" max="14594" width="9.140625" style="12"/>
    <col min="14595" max="14595" width="41.7109375" style="12" customWidth="1"/>
    <col min="14596" max="14601" width="9.140625" style="12"/>
    <col min="14602" max="14602" width="17.5703125" style="12" bestFit="1" customWidth="1"/>
    <col min="14603" max="14850" width="9.140625" style="12"/>
    <col min="14851" max="14851" width="41.7109375" style="12" customWidth="1"/>
    <col min="14852" max="14857" width="9.140625" style="12"/>
    <col min="14858" max="14858" width="17.5703125" style="12" bestFit="1" customWidth="1"/>
    <col min="14859" max="15106" width="9.140625" style="12"/>
    <col min="15107" max="15107" width="41.7109375" style="12" customWidth="1"/>
    <col min="15108" max="15113" width="9.140625" style="12"/>
    <col min="15114" max="15114" width="17.5703125" style="12" bestFit="1" customWidth="1"/>
    <col min="15115" max="15362" width="9.140625" style="12"/>
    <col min="15363" max="15363" width="41.7109375" style="12" customWidth="1"/>
    <col min="15364" max="15369" width="9.140625" style="12"/>
    <col min="15370" max="15370" width="17.5703125" style="12" bestFit="1" customWidth="1"/>
    <col min="15371" max="15618" width="9.140625" style="12"/>
    <col min="15619" max="15619" width="41.7109375" style="12" customWidth="1"/>
    <col min="15620" max="15625" width="9.140625" style="12"/>
    <col min="15626" max="15626" width="17.5703125" style="12" bestFit="1" customWidth="1"/>
    <col min="15627" max="15874" width="9.140625" style="12"/>
    <col min="15875" max="15875" width="41.7109375" style="12" customWidth="1"/>
    <col min="15876" max="15881" width="9.140625" style="12"/>
    <col min="15882" max="15882" width="17.5703125" style="12" bestFit="1" customWidth="1"/>
    <col min="15883" max="16130" width="9.140625" style="12"/>
    <col min="16131" max="16131" width="41.7109375" style="12" customWidth="1"/>
    <col min="16132" max="16137" width="9.140625" style="12"/>
    <col min="16138" max="16138" width="17.5703125" style="12" bestFit="1" customWidth="1"/>
    <col min="16139" max="16384" width="9.140625" style="12"/>
  </cols>
  <sheetData>
    <row r="1" spans="1:10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45.75" customHeight="1" x14ac:dyDescent="0.2">
      <c r="A2" s="119" t="str">
        <f>'RFP Responses'!A1</f>
        <v>RFQ730-18042.RFP730-18060 (Shortlist) CM@R Garage 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thickBot="1" x14ac:dyDescent="0.25">
      <c r="J3" s="13"/>
    </row>
    <row r="4" spans="1:10" s="17" customFormat="1" ht="130.5" customHeight="1" thickTop="1" thickBot="1" x14ac:dyDescent="0.25">
      <c r="A4" s="14" t="s">
        <v>5</v>
      </c>
      <c r="B4" s="15" t="s">
        <v>31</v>
      </c>
      <c r="C4" s="15" t="s">
        <v>32</v>
      </c>
      <c r="D4" s="15" t="s">
        <v>33</v>
      </c>
      <c r="E4" s="15" t="s">
        <v>34</v>
      </c>
      <c r="F4" s="91" t="s">
        <v>35</v>
      </c>
      <c r="G4" s="63" t="s">
        <v>36</v>
      </c>
      <c r="H4" s="91" t="s">
        <v>38</v>
      </c>
      <c r="I4" s="16" t="s">
        <v>30</v>
      </c>
      <c r="J4" s="16" t="s">
        <v>6</v>
      </c>
    </row>
    <row r="5" spans="1:10" s="17" customFormat="1" ht="16.5" thickTop="1" x14ac:dyDescent="0.2">
      <c r="A5" s="18" t="str">
        <f>'RFP Responses'!A4</f>
        <v>Austin Commercial LP</v>
      </c>
      <c r="B5" s="56">
        <v>12</v>
      </c>
      <c r="C5" s="56">
        <v>10.5</v>
      </c>
      <c r="D5" s="56">
        <v>12</v>
      </c>
      <c r="E5" s="62">
        <v>7</v>
      </c>
      <c r="F5" s="113">
        <v>14.776506848082732</v>
      </c>
      <c r="G5" s="64">
        <v>3</v>
      </c>
      <c r="H5" s="93">
        <v>10</v>
      </c>
      <c r="I5" s="64">
        <f>B5+C5+E5+D5+G5</f>
        <v>44.5</v>
      </c>
      <c r="J5" s="44">
        <f>SUM(B5:H5)</f>
        <v>69.276506848082732</v>
      </c>
    </row>
    <row r="6" spans="1:10" x14ac:dyDescent="0.2">
      <c r="A6" s="18" t="str">
        <f>'RFP Responses'!A5</f>
        <v>Clark Construction</v>
      </c>
      <c r="B6" s="56">
        <v>9</v>
      </c>
      <c r="C6" s="56">
        <v>10.5</v>
      </c>
      <c r="D6" s="56">
        <v>10.5</v>
      </c>
      <c r="E6" s="61">
        <v>7</v>
      </c>
      <c r="F6" s="93">
        <v>7.08</v>
      </c>
      <c r="G6" s="64">
        <v>2</v>
      </c>
      <c r="H6" s="93">
        <v>10</v>
      </c>
      <c r="I6" s="64">
        <f>B6+C6+E6+D6+G6</f>
        <v>39</v>
      </c>
      <c r="J6" s="44">
        <f>SUM(B6:H6)</f>
        <v>56.08</v>
      </c>
    </row>
    <row r="7" spans="1:10" x14ac:dyDescent="0.2">
      <c r="A7" s="18" t="str">
        <f>'RFP Responses'!A6</f>
        <v>Flintco-Astatus</v>
      </c>
      <c r="B7" s="56">
        <v>10.5</v>
      </c>
      <c r="C7" s="56">
        <v>10.5</v>
      </c>
      <c r="D7" s="56">
        <v>10.5</v>
      </c>
      <c r="E7" s="61">
        <v>6</v>
      </c>
      <c r="F7" s="93">
        <v>30</v>
      </c>
      <c r="G7" s="64">
        <v>3</v>
      </c>
      <c r="H7" s="93">
        <v>10</v>
      </c>
      <c r="I7" s="64">
        <f>B7+C7+E7+D7+G7</f>
        <v>40.5</v>
      </c>
      <c r="J7" s="44">
        <f>SUM(B7:H7)</f>
        <v>80.5</v>
      </c>
    </row>
    <row r="8" spans="1:10" x14ac:dyDescent="0.2">
      <c r="A8" s="18" t="str">
        <f>'RFP Responses'!A7</f>
        <v>J.T. Vaughn Construction</v>
      </c>
      <c r="B8" s="56">
        <v>12</v>
      </c>
      <c r="C8" s="56">
        <v>12</v>
      </c>
      <c r="D8" s="56">
        <v>12</v>
      </c>
      <c r="E8" s="61">
        <v>8</v>
      </c>
      <c r="F8" s="93">
        <v>26.5</v>
      </c>
      <c r="G8" s="64">
        <v>5</v>
      </c>
      <c r="H8" s="93">
        <v>10</v>
      </c>
      <c r="I8" s="64">
        <f t="shared" ref="I8:I9" si="0">B8+C8+E8+D8+G8</f>
        <v>49</v>
      </c>
      <c r="J8" s="44">
        <f t="shared" ref="J8:J9" si="1">SUM(B8:H8)</f>
        <v>85.5</v>
      </c>
    </row>
    <row r="9" spans="1:10" x14ac:dyDescent="0.2">
      <c r="A9" s="18" t="str">
        <f>'RFP Responses'!A8</f>
        <v>Tellepsen</v>
      </c>
      <c r="B9" s="56">
        <v>12</v>
      </c>
      <c r="C9" s="56">
        <v>12</v>
      </c>
      <c r="D9" s="56">
        <v>12</v>
      </c>
      <c r="E9" s="61">
        <v>8</v>
      </c>
      <c r="F9" s="93">
        <v>27.01</v>
      </c>
      <c r="G9" s="64">
        <v>4.5</v>
      </c>
      <c r="H9" s="93">
        <v>10</v>
      </c>
      <c r="I9" s="64">
        <f t="shared" si="0"/>
        <v>48.5</v>
      </c>
      <c r="J9" s="44">
        <f t="shared" si="1"/>
        <v>85.51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5" sqref="F5"/>
    </sheetView>
  </sheetViews>
  <sheetFormatPr defaultRowHeight="15" x14ac:dyDescent="0.2"/>
  <cols>
    <col min="1" max="1" width="41.7109375" style="12" customWidth="1"/>
    <col min="2" max="5" width="9.140625" style="12"/>
    <col min="6" max="6" width="9.140625" style="88"/>
    <col min="7" max="7" width="9.140625" style="12"/>
    <col min="8" max="8" width="9.140625" style="88"/>
    <col min="9" max="9" width="17.7109375" style="12" customWidth="1"/>
    <col min="10" max="10" width="17.5703125" style="12" bestFit="1" customWidth="1"/>
    <col min="11" max="258" width="9.140625" style="12"/>
    <col min="259" max="259" width="41.7109375" style="12" customWidth="1"/>
    <col min="260" max="265" width="9.140625" style="12"/>
    <col min="266" max="266" width="17.5703125" style="12" bestFit="1" customWidth="1"/>
    <col min="267" max="514" width="9.140625" style="12"/>
    <col min="515" max="515" width="41.7109375" style="12" customWidth="1"/>
    <col min="516" max="521" width="9.140625" style="12"/>
    <col min="522" max="522" width="17.5703125" style="12" bestFit="1" customWidth="1"/>
    <col min="523" max="770" width="9.140625" style="12"/>
    <col min="771" max="771" width="41.7109375" style="12" customWidth="1"/>
    <col min="772" max="777" width="9.140625" style="12"/>
    <col min="778" max="778" width="17.5703125" style="12" bestFit="1" customWidth="1"/>
    <col min="779" max="1026" width="9.140625" style="12"/>
    <col min="1027" max="1027" width="41.7109375" style="12" customWidth="1"/>
    <col min="1028" max="1033" width="9.140625" style="12"/>
    <col min="1034" max="1034" width="17.5703125" style="12" bestFit="1" customWidth="1"/>
    <col min="1035" max="1282" width="9.140625" style="12"/>
    <col min="1283" max="1283" width="41.7109375" style="12" customWidth="1"/>
    <col min="1284" max="1289" width="9.140625" style="12"/>
    <col min="1290" max="1290" width="17.5703125" style="12" bestFit="1" customWidth="1"/>
    <col min="1291" max="1538" width="9.140625" style="12"/>
    <col min="1539" max="1539" width="41.7109375" style="12" customWidth="1"/>
    <col min="1540" max="1545" width="9.140625" style="12"/>
    <col min="1546" max="1546" width="17.5703125" style="12" bestFit="1" customWidth="1"/>
    <col min="1547" max="1794" width="9.140625" style="12"/>
    <col min="1795" max="1795" width="41.7109375" style="12" customWidth="1"/>
    <col min="1796" max="1801" width="9.140625" style="12"/>
    <col min="1802" max="1802" width="17.5703125" style="12" bestFit="1" customWidth="1"/>
    <col min="1803" max="2050" width="9.140625" style="12"/>
    <col min="2051" max="2051" width="41.7109375" style="12" customWidth="1"/>
    <col min="2052" max="2057" width="9.140625" style="12"/>
    <col min="2058" max="2058" width="17.5703125" style="12" bestFit="1" customWidth="1"/>
    <col min="2059" max="2306" width="9.140625" style="12"/>
    <col min="2307" max="2307" width="41.7109375" style="12" customWidth="1"/>
    <col min="2308" max="2313" width="9.140625" style="12"/>
    <col min="2314" max="2314" width="17.5703125" style="12" bestFit="1" customWidth="1"/>
    <col min="2315" max="2562" width="9.140625" style="12"/>
    <col min="2563" max="2563" width="41.7109375" style="12" customWidth="1"/>
    <col min="2564" max="2569" width="9.140625" style="12"/>
    <col min="2570" max="2570" width="17.5703125" style="12" bestFit="1" customWidth="1"/>
    <col min="2571" max="2818" width="9.140625" style="12"/>
    <col min="2819" max="2819" width="41.7109375" style="12" customWidth="1"/>
    <col min="2820" max="2825" width="9.140625" style="12"/>
    <col min="2826" max="2826" width="17.5703125" style="12" bestFit="1" customWidth="1"/>
    <col min="2827" max="3074" width="9.140625" style="12"/>
    <col min="3075" max="3075" width="41.7109375" style="12" customWidth="1"/>
    <col min="3076" max="3081" width="9.140625" style="12"/>
    <col min="3082" max="3082" width="17.5703125" style="12" bestFit="1" customWidth="1"/>
    <col min="3083" max="3330" width="9.140625" style="12"/>
    <col min="3331" max="3331" width="41.7109375" style="12" customWidth="1"/>
    <col min="3332" max="3337" width="9.140625" style="12"/>
    <col min="3338" max="3338" width="17.5703125" style="12" bestFit="1" customWidth="1"/>
    <col min="3339" max="3586" width="9.140625" style="12"/>
    <col min="3587" max="3587" width="41.7109375" style="12" customWidth="1"/>
    <col min="3588" max="3593" width="9.140625" style="12"/>
    <col min="3594" max="3594" width="17.5703125" style="12" bestFit="1" customWidth="1"/>
    <col min="3595" max="3842" width="9.140625" style="12"/>
    <col min="3843" max="3843" width="41.7109375" style="12" customWidth="1"/>
    <col min="3844" max="3849" width="9.140625" style="12"/>
    <col min="3850" max="3850" width="17.5703125" style="12" bestFit="1" customWidth="1"/>
    <col min="3851" max="4098" width="9.140625" style="12"/>
    <col min="4099" max="4099" width="41.7109375" style="12" customWidth="1"/>
    <col min="4100" max="4105" width="9.140625" style="12"/>
    <col min="4106" max="4106" width="17.5703125" style="12" bestFit="1" customWidth="1"/>
    <col min="4107" max="4354" width="9.140625" style="12"/>
    <col min="4355" max="4355" width="41.7109375" style="12" customWidth="1"/>
    <col min="4356" max="4361" width="9.140625" style="12"/>
    <col min="4362" max="4362" width="17.5703125" style="12" bestFit="1" customWidth="1"/>
    <col min="4363" max="4610" width="9.140625" style="12"/>
    <col min="4611" max="4611" width="41.7109375" style="12" customWidth="1"/>
    <col min="4612" max="4617" width="9.140625" style="12"/>
    <col min="4618" max="4618" width="17.5703125" style="12" bestFit="1" customWidth="1"/>
    <col min="4619" max="4866" width="9.140625" style="12"/>
    <col min="4867" max="4867" width="41.7109375" style="12" customWidth="1"/>
    <col min="4868" max="4873" width="9.140625" style="12"/>
    <col min="4874" max="4874" width="17.5703125" style="12" bestFit="1" customWidth="1"/>
    <col min="4875" max="5122" width="9.140625" style="12"/>
    <col min="5123" max="5123" width="41.7109375" style="12" customWidth="1"/>
    <col min="5124" max="5129" width="9.140625" style="12"/>
    <col min="5130" max="5130" width="17.5703125" style="12" bestFit="1" customWidth="1"/>
    <col min="5131" max="5378" width="9.140625" style="12"/>
    <col min="5379" max="5379" width="41.7109375" style="12" customWidth="1"/>
    <col min="5380" max="5385" width="9.140625" style="12"/>
    <col min="5386" max="5386" width="17.5703125" style="12" bestFit="1" customWidth="1"/>
    <col min="5387" max="5634" width="9.140625" style="12"/>
    <col min="5635" max="5635" width="41.7109375" style="12" customWidth="1"/>
    <col min="5636" max="5641" width="9.140625" style="12"/>
    <col min="5642" max="5642" width="17.5703125" style="12" bestFit="1" customWidth="1"/>
    <col min="5643" max="5890" width="9.140625" style="12"/>
    <col min="5891" max="5891" width="41.7109375" style="12" customWidth="1"/>
    <col min="5892" max="5897" width="9.140625" style="12"/>
    <col min="5898" max="5898" width="17.5703125" style="12" bestFit="1" customWidth="1"/>
    <col min="5899" max="6146" width="9.140625" style="12"/>
    <col min="6147" max="6147" width="41.7109375" style="12" customWidth="1"/>
    <col min="6148" max="6153" width="9.140625" style="12"/>
    <col min="6154" max="6154" width="17.5703125" style="12" bestFit="1" customWidth="1"/>
    <col min="6155" max="6402" width="9.140625" style="12"/>
    <col min="6403" max="6403" width="41.7109375" style="12" customWidth="1"/>
    <col min="6404" max="6409" width="9.140625" style="12"/>
    <col min="6410" max="6410" width="17.5703125" style="12" bestFit="1" customWidth="1"/>
    <col min="6411" max="6658" width="9.140625" style="12"/>
    <col min="6659" max="6659" width="41.7109375" style="12" customWidth="1"/>
    <col min="6660" max="6665" width="9.140625" style="12"/>
    <col min="6666" max="6666" width="17.5703125" style="12" bestFit="1" customWidth="1"/>
    <col min="6667" max="6914" width="9.140625" style="12"/>
    <col min="6915" max="6915" width="41.7109375" style="12" customWidth="1"/>
    <col min="6916" max="6921" width="9.140625" style="12"/>
    <col min="6922" max="6922" width="17.5703125" style="12" bestFit="1" customWidth="1"/>
    <col min="6923" max="7170" width="9.140625" style="12"/>
    <col min="7171" max="7171" width="41.7109375" style="12" customWidth="1"/>
    <col min="7172" max="7177" width="9.140625" style="12"/>
    <col min="7178" max="7178" width="17.5703125" style="12" bestFit="1" customWidth="1"/>
    <col min="7179" max="7426" width="9.140625" style="12"/>
    <col min="7427" max="7427" width="41.7109375" style="12" customWidth="1"/>
    <col min="7428" max="7433" width="9.140625" style="12"/>
    <col min="7434" max="7434" width="17.5703125" style="12" bestFit="1" customWidth="1"/>
    <col min="7435" max="7682" width="9.140625" style="12"/>
    <col min="7683" max="7683" width="41.7109375" style="12" customWidth="1"/>
    <col min="7684" max="7689" width="9.140625" style="12"/>
    <col min="7690" max="7690" width="17.5703125" style="12" bestFit="1" customWidth="1"/>
    <col min="7691" max="7938" width="9.140625" style="12"/>
    <col min="7939" max="7939" width="41.7109375" style="12" customWidth="1"/>
    <col min="7940" max="7945" width="9.140625" style="12"/>
    <col min="7946" max="7946" width="17.5703125" style="12" bestFit="1" customWidth="1"/>
    <col min="7947" max="8194" width="9.140625" style="12"/>
    <col min="8195" max="8195" width="41.7109375" style="12" customWidth="1"/>
    <col min="8196" max="8201" width="9.140625" style="12"/>
    <col min="8202" max="8202" width="17.5703125" style="12" bestFit="1" customWidth="1"/>
    <col min="8203" max="8450" width="9.140625" style="12"/>
    <col min="8451" max="8451" width="41.7109375" style="12" customWidth="1"/>
    <col min="8452" max="8457" width="9.140625" style="12"/>
    <col min="8458" max="8458" width="17.5703125" style="12" bestFit="1" customWidth="1"/>
    <col min="8459" max="8706" width="9.140625" style="12"/>
    <col min="8707" max="8707" width="41.7109375" style="12" customWidth="1"/>
    <col min="8708" max="8713" width="9.140625" style="12"/>
    <col min="8714" max="8714" width="17.5703125" style="12" bestFit="1" customWidth="1"/>
    <col min="8715" max="8962" width="9.140625" style="12"/>
    <col min="8963" max="8963" width="41.7109375" style="12" customWidth="1"/>
    <col min="8964" max="8969" width="9.140625" style="12"/>
    <col min="8970" max="8970" width="17.5703125" style="12" bestFit="1" customWidth="1"/>
    <col min="8971" max="9218" width="9.140625" style="12"/>
    <col min="9219" max="9219" width="41.7109375" style="12" customWidth="1"/>
    <col min="9220" max="9225" width="9.140625" style="12"/>
    <col min="9226" max="9226" width="17.5703125" style="12" bestFit="1" customWidth="1"/>
    <col min="9227" max="9474" width="9.140625" style="12"/>
    <col min="9475" max="9475" width="41.7109375" style="12" customWidth="1"/>
    <col min="9476" max="9481" width="9.140625" style="12"/>
    <col min="9482" max="9482" width="17.5703125" style="12" bestFit="1" customWidth="1"/>
    <col min="9483" max="9730" width="9.140625" style="12"/>
    <col min="9731" max="9731" width="41.7109375" style="12" customWidth="1"/>
    <col min="9732" max="9737" width="9.140625" style="12"/>
    <col min="9738" max="9738" width="17.5703125" style="12" bestFit="1" customWidth="1"/>
    <col min="9739" max="9986" width="9.140625" style="12"/>
    <col min="9987" max="9987" width="41.7109375" style="12" customWidth="1"/>
    <col min="9988" max="9993" width="9.140625" style="12"/>
    <col min="9994" max="9994" width="17.5703125" style="12" bestFit="1" customWidth="1"/>
    <col min="9995" max="10242" width="9.140625" style="12"/>
    <col min="10243" max="10243" width="41.7109375" style="12" customWidth="1"/>
    <col min="10244" max="10249" width="9.140625" style="12"/>
    <col min="10250" max="10250" width="17.5703125" style="12" bestFit="1" customWidth="1"/>
    <col min="10251" max="10498" width="9.140625" style="12"/>
    <col min="10499" max="10499" width="41.7109375" style="12" customWidth="1"/>
    <col min="10500" max="10505" width="9.140625" style="12"/>
    <col min="10506" max="10506" width="17.5703125" style="12" bestFit="1" customWidth="1"/>
    <col min="10507" max="10754" width="9.140625" style="12"/>
    <col min="10755" max="10755" width="41.7109375" style="12" customWidth="1"/>
    <col min="10756" max="10761" width="9.140625" style="12"/>
    <col min="10762" max="10762" width="17.5703125" style="12" bestFit="1" customWidth="1"/>
    <col min="10763" max="11010" width="9.140625" style="12"/>
    <col min="11011" max="11011" width="41.7109375" style="12" customWidth="1"/>
    <col min="11012" max="11017" width="9.140625" style="12"/>
    <col min="11018" max="11018" width="17.5703125" style="12" bestFit="1" customWidth="1"/>
    <col min="11019" max="11266" width="9.140625" style="12"/>
    <col min="11267" max="11267" width="41.7109375" style="12" customWidth="1"/>
    <col min="11268" max="11273" width="9.140625" style="12"/>
    <col min="11274" max="11274" width="17.5703125" style="12" bestFit="1" customWidth="1"/>
    <col min="11275" max="11522" width="9.140625" style="12"/>
    <col min="11523" max="11523" width="41.7109375" style="12" customWidth="1"/>
    <col min="11524" max="11529" width="9.140625" style="12"/>
    <col min="11530" max="11530" width="17.5703125" style="12" bestFit="1" customWidth="1"/>
    <col min="11531" max="11778" width="9.140625" style="12"/>
    <col min="11779" max="11779" width="41.7109375" style="12" customWidth="1"/>
    <col min="11780" max="11785" width="9.140625" style="12"/>
    <col min="11786" max="11786" width="17.5703125" style="12" bestFit="1" customWidth="1"/>
    <col min="11787" max="12034" width="9.140625" style="12"/>
    <col min="12035" max="12035" width="41.7109375" style="12" customWidth="1"/>
    <col min="12036" max="12041" width="9.140625" style="12"/>
    <col min="12042" max="12042" width="17.5703125" style="12" bestFit="1" customWidth="1"/>
    <col min="12043" max="12290" width="9.140625" style="12"/>
    <col min="12291" max="12291" width="41.7109375" style="12" customWidth="1"/>
    <col min="12292" max="12297" width="9.140625" style="12"/>
    <col min="12298" max="12298" width="17.5703125" style="12" bestFit="1" customWidth="1"/>
    <col min="12299" max="12546" width="9.140625" style="12"/>
    <col min="12547" max="12547" width="41.7109375" style="12" customWidth="1"/>
    <col min="12548" max="12553" width="9.140625" style="12"/>
    <col min="12554" max="12554" width="17.5703125" style="12" bestFit="1" customWidth="1"/>
    <col min="12555" max="12802" width="9.140625" style="12"/>
    <col min="12803" max="12803" width="41.7109375" style="12" customWidth="1"/>
    <col min="12804" max="12809" width="9.140625" style="12"/>
    <col min="12810" max="12810" width="17.5703125" style="12" bestFit="1" customWidth="1"/>
    <col min="12811" max="13058" width="9.140625" style="12"/>
    <col min="13059" max="13059" width="41.7109375" style="12" customWidth="1"/>
    <col min="13060" max="13065" width="9.140625" style="12"/>
    <col min="13066" max="13066" width="17.5703125" style="12" bestFit="1" customWidth="1"/>
    <col min="13067" max="13314" width="9.140625" style="12"/>
    <col min="13315" max="13315" width="41.7109375" style="12" customWidth="1"/>
    <col min="13316" max="13321" width="9.140625" style="12"/>
    <col min="13322" max="13322" width="17.5703125" style="12" bestFit="1" customWidth="1"/>
    <col min="13323" max="13570" width="9.140625" style="12"/>
    <col min="13571" max="13571" width="41.7109375" style="12" customWidth="1"/>
    <col min="13572" max="13577" width="9.140625" style="12"/>
    <col min="13578" max="13578" width="17.5703125" style="12" bestFit="1" customWidth="1"/>
    <col min="13579" max="13826" width="9.140625" style="12"/>
    <col min="13827" max="13827" width="41.7109375" style="12" customWidth="1"/>
    <col min="13828" max="13833" width="9.140625" style="12"/>
    <col min="13834" max="13834" width="17.5703125" style="12" bestFit="1" customWidth="1"/>
    <col min="13835" max="14082" width="9.140625" style="12"/>
    <col min="14083" max="14083" width="41.7109375" style="12" customWidth="1"/>
    <col min="14084" max="14089" width="9.140625" style="12"/>
    <col min="14090" max="14090" width="17.5703125" style="12" bestFit="1" customWidth="1"/>
    <col min="14091" max="14338" width="9.140625" style="12"/>
    <col min="14339" max="14339" width="41.7109375" style="12" customWidth="1"/>
    <col min="14340" max="14345" width="9.140625" style="12"/>
    <col min="14346" max="14346" width="17.5703125" style="12" bestFit="1" customWidth="1"/>
    <col min="14347" max="14594" width="9.140625" style="12"/>
    <col min="14595" max="14595" width="41.7109375" style="12" customWidth="1"/>
    <col min="14596" max="14601" width="9.140625" style="12"/>
    <col min="14602" max="14602" width="17.5703125" style="12" bestFit="1" customWidth="1"/>
    <col min="14603" max="14850" width="9.140625" style="12"/>
    <col min="14851" max="14851" width="41.7109375" style="12" customWidth="1"/>
    <col min="14852" max="14857" width="9.140625" style="12"/>
    <col min="14858" max="14858" width="17.5703125" style="12" bestFit="1" customWidth="1"/>
    <col min="14859" max="15106" width="9.140625" style="12"/>
    <col min="15107" max="15107" width="41.7109375" style="12" customWidth="1"/>
    <col min="15108" max="15113" width="9.140625" style="12"/>
    <col min="15114" max="15114" width="17.5703125" style="12" bestFit="1" customWidth="1"/>
    <col min="15115" max="15362" width="9.140625" style="12"/>
    <col min="15363" max="15363" width="41.7109375" style="12" customWidth="1"/>
    <col min="15364" max="15369" width="9.140625" style="12"/>
    <col min="15370" max="15370" width="17.5703125" style="12" bestFit="1" customWidth="1"/>
    <col min="15371" max="15618" width="9.140625" style="12"/>
    <col min="15619" max="15619" width="41.7109375" style="12" customWidth="1"/>
    <col min="15620" max="15625" width="9.140625" style="12"/>
    <col min="15626" max="15626" width="17.5703125" style="12" bestFit="1" customWidth="1"/>
    <col min="15627" max="15874" width="9.140625" style="12"/>
    <col min="15875" max="15875" width="41.7109375" style="12" customWidth="1"/>
    <col min="15876" max="15881" width="9.140625" style="12"/>
    <col min="15882" max="15882" width="17.5703125" style="12" bestFit="1" customWidth="1"/>
    <col min="15883" max="16130" width="9.140625" style="12"/>
    <col min="16131" max="16131" width="41.7109375" style="12" customWidth="1"/>
    <col min="16132" max="16137" width="9.140625" style="12"/>
    <col min="16138" max="16138" width="17.5703125" style="12" bestFit="1" customWidth="1"/>
    <col min="16139" max="16384" width="9.140625" style="12"/>
  </cols>
  <sheetData>
    <row r="1" spans="1:10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45.75" customHeight="1" x14ac:dyDescent="0.2">
      <c r="A2" s="119" t="str">
        <f>'RFP Responses'!A1</f>
        <v>RFQ730-18042.RFP730-18060 (Shortlist) CM@R Garage 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thickBot="1" x14ac:dyDescent="0.25">
      <c r="J3" s="13"/>
    </row>
    <row r="4" spans="1:10" s="17" customFormat="1" ht="130.5" customHeight="1" thickTop="1" thickBot="1" x14ac:dyDescent="0.25">
      <c r="A4" s="14" t="s">
        <v>5</v>
      </c>
      <c r="B4" s="15" t="s">
        <v>31</v>
      </c>
      <c r="C4" s="15" t="s">
        <v>32</v>
      </c>
      <c r="D4" s="15" t="s">
        <v>33</v>
      </c>
      <c r="E4" s="15" t="s">
        <v>34</v>
      </c>
      <c r="F4" s="91" t="s">
        <v>35</v>
      </c>
      <c r="G4" s="15" t="s">
        <v>36</v>
      </c>
      <c r="H4" s="89" t="s">
        <v>38</v>
      </c>
      <c r="I4" s="16" t="s">
        <v>30</v>
      </c>
      <c r="J4" s="16" t="s">
        <v>6</v>
      </c>
    </row>
    <row r="5" spans="1:10" s="17" customFormat="1" ht="16.5" thickTop="1" x14ac:dyDescent="0.2">
      <c r="A5" s="18" t="str">
        <f>'RFP Responses'!A4</f>
        <v>Austin Commercial LP</v>
      </c>
      <c r="B5" s="58">
        <v>9</v>
      </c>
      <c r="C5" s="58">
        <v>9</v>
      </c>
      <c r="D5" s="58">
        <v>9</v>
      </c>
      <c r="E5" s="19">
        <v>6</v>
      </c>
      <c r="F5" s="113">
        <v>14.776506848082732</v>
      </c>
      <c r="G5" s="62">
        <v>4</v>
      </c>
      <c r="H5" s="93">
        <v>10</v>
      </c>
      <c r="I5" s="64">
        <f>B5+C5+E5+D5+G5</f>
        <v>37</v>
      </c>
      <c r="J5" s="44">
        <f>SUM(B5:H5)</f>
        <v>61.776506848082732</v>
      </c>
    </row>
    <row r="6" spans="1:10" x14ac:dyDescent="0.2">
      <c r="A6" s="18" t="str">
        <f>'RFP Responses'!A5</f>
        <v>Clark Construction</v>
      </c>
      <c r="B6" s="58">
        <v>9</v>
      </c>
      <c r="C6" s="58">
        <v>9</v>
      </c>
      <c r="D6" s="58">
        <v>9</v>
      </c>
      <c r="E6" s="67">
        <v>6</v>
      </c>
      <c r="F6" s="114">
        <v>7.08</v>
      </c>
      <c r="G6" s="61">
        <v>2</v>
      </c>
      <c r="H6" s="93">
        <v>10</v>
      </c>
      <c r="I6" s="64">
        <f t="shared" ref="I6:I7" si="0">B6+C6+E6+D6+G6</f>
        <v>35</v>
      </c>
      <c r="J6" s="44">
        <f>SUM(B6:H6)</f>
        <v>52.08</v>
      </c>
    </row>
    <row r="7" spans="1:10" x14ac:dyDescent="0.2">
      <c r="A7" s="18" t="str">
        <f>'RFP Responses'!A6</f>
        <v>Flintco-Astatus</v>
      </c>
      <c r="B7" s="58">
        <v>9</v>
      </c>
      <c r="C7" s="58">
        <v>9</v>
      </c>
      <c r="D7" s="58">
        <v>9</v>
      </c>
      <c r="E7" s="67">
        <v>6</v>
      </c>
      <c r="F7" s="114">
        <v>30</v>
      </c>
      <c r="G7" s="61">
        <v>3</v>
      </c>
      <c r="H7" s="93">
        <v>10</v>
      </c>
      <c r="I7" s="64">
        <f t="shared" si="0"/>
        <v>36</v>
      </c>
      <c r="J7" s="44">
        <f>SUM(B7:H7)</f>
        <v>76</v>
      </c>
    </row>
    <row r="8" spans="1:10" x14ac:dyDescent="0.2">
      <c r="A8" s="18" t="str">
        <f>'RFP Responses'!A7</f>
        <v>J.T. Vaughn Construction</v>
      </c>
      <c r="B8" s="58">
        <v>10.5</v>
      </c>
      <c r="C8" s="58">
        <v>10.5</v>
      </c>
      <c r="D8" s="58">
        <v>9</v>
      </c>
      <c r="E8" s="67">
        <v>6</v>
      </c>
      <c r="F8" s="114">
        <v>26.5</v>
      </c>
      <c r="G8" s="61">
        <v>3.4</v>
      </c>
      <c r="H8" s="93">
        <v>10</v>
      </c>
      <c r="I8" s="64">
        <f t="shared" ref="I8:I9" si="1">B8+C8+E8+D8+G8</f>
        <v>39.4</v>
      </c>
      <c r="J8" s="44">
        <f t="shared" ref="J8:J9" si="2">SUM(B8:H8)</f>
        <v>75.900000000000006</v>
      </c>
    </row>
    <row r="9" spans="1:10" x14ac:dyDescent="0.2">
      <c r="A9" s="18" t="str">
        <f>'RFP Responses'!A8</f>
        <v>Tellepsen</v>
      </c>
      <c r="B9" s="58">
        <v>10.5</v>
      </c>
      <c r="C9" s="58">
        <v>10.5</v>
      </c>
      <c r="D9" s="58">
        <v>9</v>
      </c>
      <c r="E9" s="67">
        <v>6</v>
      </c>
      <c r="F9" s="114">
        <v>27.01</v>
      </c>
      <c r="G9" s="61">
        <v>4</v>
      </c>
      <c r="H9" s="93">
        <v>10</v>
      </c>
      <c r="I9" s="64">
        <f t="shared" si="1"/>
        <v>40</v>
      </c>
      <c r="J9" s="44">
        <f t="shared" si="2"/>
        <v>77.010000000000005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7" sqref="C7"/>
    </sheetView>
  </sheetViews>
  <sheetFormatPr defaultRowHeight="15" x14ac:dyDescent="0.2"/>
  <cols>
    <col min="1" max="1" width="41.7109375" style="12" customWidth="1"/>
    <col min="2" max="5" width="9.140625" style="12"/>
    <col min="6" max="6" width="9.7109375" style="88" customWidth="1"/>
    <col min="7" max="7" width="9.140625" style="12"/>
    <col min="8" max="8" width="9.140625" style="88"/>
    <col min="9" max="9" width="14.7109375" style="12" customWidth="1"/>
    <col min="10" max="10" width="17.5703125" style="12" bestFit="1" customWidth="1"/>
    <col min="11" max="258" width="9.140625" style="12"/>
    <col min="259" max="259" width="41.7109375" style="12" customWidth="1"/>
    <col min="260" max="265" width="9.140625" style="12"/>
    <col min="266" max="266" width="17.5703125" style="12" bestFit="1" customWidth="1"/>
    <col min="267" max="514" width="9.140625" style="12"/>
    <col min="515" max="515" width="41.7109375" style="12" customWidth="1"/>
    <col min="516" max="521" width="9.140625" style="12"/>
    <col min="522" max="522" width="17.5703125" style="12" bestFit="1" customWidth="1"/>
    <col min="523" max="770" width="9.140625" style="12"/>
    <col min="771" max="771" width="41.7109375" style="12" customWidth="1"/>
    <col min="772" max="777" width="9.140625" style="12"/>
    <col min="778" max="778" width="17.5703125" style="12" bestFit="1" customWidth="1"/>
    <col min="779" max="1026" width="9.140625" style="12"/>
    <col min="1027" max="1027" width="41.7109375" style="12" customWidth="1"/>
    <col min="1028" max="1033" width="9.140625" style="12"/>
    <col min="1034" max="1034" width="17.5703125" style="12" bestFit="1" customWidth="1"/>
    <col min="1035" max="1282" width="9.140625" style="12"/>
    <col min="1283" max="1283" width="41.7109375" style="12" customWidth="1"/>
    <col min="1284" max="1289" width="9.140625" style="12"/>
    <col min="1290" max="1290" width="17.5703125" style="12" bestFit="1" customWidth="1"/>
    <col min="1291" max="1538" width="9.140625" style="12"/>
    <col min="1539" max="1539" width="41.7109375" style="12" customWidth="1"/>
    <col min="1540" max="1545" width="9.140625" style="12"/>
    <col min="1546" max="1546" width="17.5703125" style="12" bestFit="1" customWidth="1"/>
    <col min="1547" max="1794" width="9.140625" style="12"/>
    <col min="1795" max="1795" width="41.7109375" style="12" customWidth="1"/>
    <col min="1796" max="1801" width="9.140625" style="12"/>
    <col min="1802" max="1802" width="17.5703125" style="12" bestFit="1" customWidth="1"/>
    <col min="1803" max="2050" width="9.140625" style="12"/>
    <col min="2051" max="2051" width="41.7109375" style="12" customWidth="1"/>
    <col min="2052" max="2057" width="9.140625" style="12"/>
    <col min="2058" max="2058" width="17.5703125" style="12" bestFit="1" customWidth="1"/>
    <col min="2059" max="2306" width="9.140625" style="12"/>
    <col min="2307" max="2307" width="41.7109375" style="12" customWidth="1"/>
    <col min="2308" max="2313" width="9.140625" style="12"/>
    <col min="2314" max="2314" width="17.5703125" style="12" bestFit="1" customWidth="1"/>
    <col min="2315" max="2562" width="9.140625" style="12"/>
    <col min="2563" max="2563" width="41.7109375" style="12" customWidth="1"/>
    <col min="2564" max="2569" width="9.140625" style="12"/>
    <col min="2570" max="2570" width="17.5703125" style="12" bestFit="1" customWidth="1"/>
    <col min="2571" max="2818" width="9.140625" style="12"/>
    <col min="2819" max="2819" width="41.7109375" style="12" customWidth="1"/>
    <col min="2820" max="2825" width="9.140625" style="12"/>
    <col min="2826" max="2826" width="17.5703125" style="12" bestFit="1" customWidth="1"/>
    <col min="2827" max="3074" width="9.140625" style="12"/>
    <col min="3075" max="3075" width="41.7109375" style="12" customWidth="1"/>
    <col min="3076" max="3081" width="9.140625" style="12"/>
    <col min="3082" max="3082" width="17.5703125" style="12" bestFit="1" customWidth="1"/>
    <col min="3083" max="3330" width="9.140625" style="12"/>
    <col min="3331" max="3331" width="41.7109375" style="12" customWidth="1"/>
    <col min="3332" max="3337" width="9.140625" style="12"/>
    <col min="3338" max="3338" width="17.5703125" style="12" bestFit="1" customWidth="1"/>
    <col min="3339" max="3586" width="9.140625" style="12"/>
    <col min="3587" max="3587" width="41.7109375" style="12" customWidth="1"/>
    <col min="3588" max="3593" width="9.140625" style="12"/>
    <col min="3594" max="3594" width="17.5703125" style="12" bestFit="1" customWidth="1"/>
    <col min="3595" max="3842" width="9.140625" style="12"/>
    <col min="3843" max="3843" width="41.7109375" style="12" customWidth="1"/>
    <col min="3844" max="3849" width="9.140625" style="12"/>
    <col min="3850" max="3850" width="17.5703125" style="12" bestFit="1" customWidth="1"/>
    <col min="3851" max="4098" width="9.140625" style="12"/>
    <col min="4099" max="4099" width="41.7109375" style="12" customWidth="1"/>
    <col min="4100" max="4105" width="9.140625" style="12"/>
    <col min="4106" max="4106" width="17.5703125" style="12" bestFit="1" customWidth="1"/>
    <col min="4107" max="4354" width="9.140625" style="12"/>
    <col min="4355" max="4355" width="41.7109375" style="12" customWidth="1"/>
    <col min="4356" max="4361" width="9.140625" style="12"/>
    <col min="4362" max="4362" width="17.5703125" style="12" bestFit="1" customWidth="1"/>
    <col min="4363" max="4610" width="9.140625" style="12"/>
    <col min="4611" max="4611" width="41.7109375" style="12" customWidth="1"/>
    <col min="4612" max="4617" width="9.140625" style="12"/>
    <col min="4618" max="4618" width="17.5703125" style="12" bestFit="1" customWidth="1"/>
    <col min="4619" max="4866" width="9.140625" style="12"/>
    <col min="4867" max="4867" width="41.7109375" style="12" customWidth="1"/>
    <col min="4868" max="4873" width="9.140625" style="12"/>
    <col min="4874" max="4874" width="17.5703125" style="12" bestFit="1" customWidth="1"/>
    <col min="4875" max="5122" width="9.140625" style="12"/>
    <col min="5123" max="5123" width="41.7109375" style="12" customWidth="1"/>
    <col min="5124" max="5129" width="9.140625" style="12"/>
    <col min="5130" max="5130" width="17.5703125" style="12" bestFit="1" customWidth="1"/>
    <col min="5131" max="5378" width="9.140625" style="12"/>
    <col min="5379" max="5379" width="41.7109375" style="12" customWidth="1"/>
    <col min="5380" max="5385" width="9.140625" style="12"/>
    <col min="5386" max="5386" width="17.5703125" style="12" bestFit="1" customWidth="1"/>
    <col min="5387" max="5634" width="9.140625" style="12"/>
    <col min="5635" max="5635" width="41.7109375" style="12" customWidth="1"/>
    <col min="5636" max="5641" width="9.140625" style="12"/>
    <col min="5642" max="5642" width="17.5703125" style="12" bestFit="1" customWidth="1"/>
    <col min="5643" max="5890" width="9.140625" style="12"/>
    <col min="5891" max="5891" width="41.7109375" style="12" customWidth="1"/>
    <col min="5892" max="5897" width="9.140625" style="12"/>
    <col min="5898" max="5898" width="17.5703125" style="12" bestFit="1" customWidth="1"/>
    <col min="5899" max="6146" width="9.140625" style="12"/>
    <col min="6147" max="6147" width="41.7109375" style="12" customWidth="1"/>
    <col min="6148" max="6153" width="9.140625" style="12"/>
    <col min="6154" max="6154" width="17.5703125" style="12" bestFit="1" customWidth="1"/>
    <col min="6155" max="6402" width="9.140625" style="12"/>
    <col min="6403" max="6403" width="41.7109375" style="12" customWidth="1"/>
    <col min="6404" max="6409" width="9.140625" style="12"/>
    <col min="6410" max="6410" width="17.5703125" style="12" bestFit="1" customWidth="1"/>
    <col min="6411" max="6658" width="9.140625" style="12"/>
    <col min="6659" max="6659" width="41.7109375" style="12" customWidth="1"/>
    <col min="6660" max="6665" width="9.140625" style="12"/>
    <col min="6666" max="6666" width="17.5703125" style="12" bestFit="1" customWidth="1"/>
    <col min="6667" max="6914" width="9.140625" style="12"/>
    <col min="6915" max="6915" width="41.7109375" style="12" customWidth="1"/>
    <col min="6916" max="6921" width="9.140625" style="12"/>
    <col min="6922" max="6922" width="17.5703125" style="12" bestFit="1" customWidth="1"/>
    <col min="6923" max="7170" width="9.140625" style="12"/>
    <col min="7171" max="7171" width="41.7109375" style="12" customWidth="1"/>
    <col min="7172" max="7177" width="9.140625" style="12"/>
    <col min="7178" max="7178" width="17.5703125" style="12" bestFit="1" customWidth="1"/>
    <col min="7179" max="7426" width="9.140625" style="12"/>
    <col min="7427" max="7427" width="41.7109375" style="12" customWidth="1"/>
    <col min="7428" max="7433" width="9.140625" style="12"/>
    <col min="7434" max="7434" width="17.5703125" style="12" bestFit="1" customWidth="1"/>
    <col min="7435" max="7682" width="9.140625" style="12"/>
    <col min="7683" max="7683" width="41.7109375" style="12" customWidth="1"/>
    <col min="7684" max="7689" width="9.140625" style="12"/>
    <col min="7690" max="7690" width="17.5703125" style="12" bestFit="1" customWidth="1"/>
    <col min="7691" max="7938" width="9.140625" style="12"/>
    <col min="7939" max="7939" width="41.7109375" style="12" customWidth="1"/>
    <col min="7940" max="7945" width="9.140625" style="12"/>
    <col min="7946" max="7946" width="17.5703125" style="12" bestFit="1" customWidth="1"/>
    <col min="7947" max="8194" width="9.140625" style="12"/>
    <col min="8195" max="8195" width="41.7109375" style="12" customWidth="1"/>
    <col min="8196" max="8201" width="9.140625" style="12"/>
    <col min="8202" max="8202" width="17.5703125" style="12" bestFit="1" customWidth="1"/>
    <col min="8203" max="8450" width="9.140625" style="12"/>
    <col min="8451" max="8451" width="41.7109375" style="12" customWidth="1"/>
    <col min="8452" max="8457" width="9.140625" style="12"/>
    <col min="8458" max="8458" width="17.5703125" style="12" bestFit="1" customWidth="1"/>
    <col min="8459" max="8706" width="9.140625" style="12"/>
    <col min="8707" max="8707" width="41.7109375" style="12" customWidth="1"/>
    <col min="8708" max="8713" width="9.140625" style="12"/>
    <col min="8714" max="8714" width="17.5703125" style="12" bestFit="1" customWidth="1"/>
    <col min="8715" max="8962" width="9.140625" style="12"/>
    <col min="8963" max="8963" width="41.7109375" style="12" customWidth="1"/>
    <col min="8964" max="8969" width="9.140625" style="12"/>
    <col min="8970" max="8970" width="17.5703125" style="12" bestFit="1" customWidth="1"/>
    <col min="8971" max="9218" width="9.140625" style="12"/>
    <col min="9219" max="9219" width="41.7109375" style="12" customWidth="1"/>
    <col min="9220" max="9225" width="9.140625" style="12"/>
    <col min="9226" max="9226" width="17.5703125" style="12" bestFit="1" customWidth="1"/>
    <col min="9227" max="9474" width="9.140625" style="12"/>
    <col min="9475" max="9475" width="41.7109375" style="12" customWidth="1"/>
    <col min="9476" max="9481" width="9.140625" style="12"/>
    <col min="9482" max="9482" width="17.5703125" style="12" bestFit="1" customWidth="1"/>
    <col min="9483" max="9730" width="9.140625" style="12"/>
    <col min="9731" max="9731" width="41.7109375" style="12" customWidth="1"/>
    <col min="9732" max="9737" width="9.140625" style="12"/>
    <col min="9738" max="9738" width="17.5703125" style="12" bestFit="1" customWidth="1"/>
    <col min="9739" max="9986" width="9.140625" style="12"/>
    <col min="9987" max="9987" width="41.7109375" style="12" customWidth="1"/>
    <col min="9988" max="9993" width="9.140625" style="12"/>
    <col min="9994" max="9994" width="17.5703125" style="12" bestFit="1" customWidth="1"/>
    <col min="9995" max="10242" width="9.140625" style="12"/>
    <col min="10243" max="10243" width="41.7109375" style="12" customWidth="1"/>
    <col min="10244" max="10249" width="9.140625" style="12"/>
    <col min="10250" max="10250" width="17.5703125" style="12" bestFit="1" customWidth="1"/>
    <col min="10251" max="10498" width="9.140625" style="12"/>
    <col min="10499" max="10499" width="41.7109375" style="12" customWidth="1"/>
    <col min="10500" max="10505" width="9.140625" style="12"/>
    <col min="10506" max="10506" width="17.5703125" style="12" bestFit="1" customWidth="1"/>
    <col min="10507" max="10754" width="9.140625" style="12"/>
    <col min="10755" max="10755" width="41.7109375" style="12" customWidth="1"/>
    <col min="10756" max="10761" width="9.140625" style="12"/>
    <col min="10762" max="10762" width="17.5703125" style="12" bestFit="1" customWidth="1"/>
    <col min="10763" max="11010" width="9.140625" style="12"/>
    <col min="11011" max="11011" width="41.7109375" style="12" customWidth="1"/>
    <col min="11012" max="11017" width="9.140625" style="12"/>
    <col min="11018" max="11018" width="17.5703125" style="12" bestFit="1" customWidth="1"/>
    <col min="11019" max="11266" width="9.140625" style="12"/>
    <col min="11267" max="11267" width="41.7109375" style="12" customWidth="1"/>
    <col min="11268" max="11273" width="9.140625" style="12"/>
    <col min="11274" max="11274" width="17.5703125" style="12" bestFit="1" customWidth="1"/>
    <col min="11275" max="11522" width="9.140625" style="12"/>
    <col min="11523" max="11523" width="41.7109375" style="12" customWidth="1"/>
    <col min="11524" max="11529" width="9.140625" style="12"/>
    <col min="11530" max="11530" width="17.5703125" style="12" bestFit="1" customWidth="1"/>
    <col min="11531" max="11778" width="9.140625" style="12"/>
    <col min="11779" max="11779" width="41.7109375" style="12" customWidth="1"/>
    <col min="11780" max="11785" width="9.140625" style="12"/>
    <col min="11786" max="11786" width="17.5703125" style="12" bestFit="1" customWidth="1"/>
    <col min="11787" max="12034" width="9.140625" style="12"/>
    <col min="12035" max="12035" width="41.7109375" style="12" customWidth="1"/>
    <col min="12036" max="12041" width="9.140625" style="12"/>
    <col min="12042" max="12042" width="17.5703125" style="12" bestFit="1" customWidth="1"/>
    <col min="12043" max="12290" width="9.140625" style="12"/>
    <col min="12291" max="12291" width="41.7109375" style="12" customWidth="1"/>
    <col min="12292" max="12297" width="9.140625" style="12"/>
    <col min="12298" max="12298" width="17.5703125" style="12" bestFit="1" customWidth="1"/>
    <col min="12299" max="12546" width="9.140625" style="12"/>
    <col min="12547" max="12547" width="41.7109375" style="12" customWidth="1"/>
    <col min="12548" max="12553" width="9.140625" style="12"/>
    <col min="12554" max="12554" width="17.5703125" style="12" bestFit="1" customWidth="1"/>
    <col min="12555" max="12802" width="9.140625" style="12"/>
    <col min="12803" max="12803" width="41.7109375" style="12" customWidth="1"/>
    <col min="12804" max="12809" width="9.140625" style="12"/>
    <col min="12810" max="12810" width="17.5703125" style="12" bestFit="1" customWidth="1"/>
    <col min="12811" max="13058" width="9.140625" style="12"/>
    <col min="13059" max="13059" width="41.7109375" style="12" customWidth="1"/>
    <col min="13060" max="13065" width="9.140625" style="12"/>
    <col min="13066" max="13066" width="17.5703125" style="12" bestFit="1" customWidth="1"/>
    <col min="13067" max="13314" width="9.140625" style="12"/>
    <col min="13315" max="13315" width="41.7109375" style="12" customWidth="1"/>
    <col min="13316" max="13321" width="9.140625" style="12"/>
    <col min="13322" max="13322" width="17.5703125" style="12" bestFit="1" customWidth="1"/>
    <col min="13323" max="13570" width="9.140625" style="12"/>
    <col min="13571" max="13571" width="41.7109375" style="12" customWidth="1"/>
    <col min="13572" max="13577" width="9.140625" style="12"/>
    <col min="13578" max="13578" width="17.5703125" style="12" bestFit="1" customWidth="1"/>
    <col min="13579" max="13826" width="9.140625" style="12"/>
    <col min="13827" max="13827" width="41.7109375" style="12" customWidth="1"/>
    <col min="13828" max="13833" width="9.140625" style="12"/>
    <col min="13834" max="13834" width="17.5703125" style="12" bestFit="1" customWidth="1"/>
    <col min="13835" max="14082" width="9.140625" style="12"/>
    <col min="14083" max="14083" width="41.7109375" style="12" customWidth="1"/>
    <col min="14084" max="14089" width="9.140625" style="12"/>
    <col min="14090" max="14090" width="17.5703125" style="12" bestFit="1" customWidth="1"/>
    <col min="14091" max="14338" width="9.140625" style="12"/>
    <col min="14339" max="14339" width="41.7109375" style="12" customWidth="1"/>
    <col min="14340" max="14345" width="9.140625" style="12"/>
    <col min="14346" max="14346" width="17.5703125" style="12" bestFit="1" customWidth="1"/>
    <col min="14347" max="14594" width="9.140625" style="12"/>
    <col min="14595" max="14595" width="41.7109375" style="12" customWidth="1"/>
    <col min="14596" max="14601" width="9.140625" style="12"/>
    <col min="14602" max="14602" width="17.5703125" style="12" bestFit="1" customWidth="1"/>
    <col min="14603" max="14850" width="9.140625" style="12"/>
    <col min="14851" max="14851" width="41.7109375" style="12" customWidth="1"/>
    <col min="14852" max="14857" width="9.140625" style="12"/>
    <col min="14858" max="14858" width="17.5703125" style="12" bestFit="1" customWidth="1"/>
    <col min="14859" max="15106" width="9.140625" style="12"/>
    <col min="15107" max="15107" width="41.7109375" style="12" customWidth="1"/>
    <col min="15108" max="15113" width="9.140625" style="12"/>
    <col min="15114" max="15114" width="17.5703125" style="12" bestFit="1" customWidth="1"/>
    <col min="15115" max="15362" width="9.140625" style="12"/>
    <col min="15363" max="15363" width="41.7109375" style="12" customWidth="1"/>
    <col min="15364" max="15369" width="9.140625" style="12"/>
    <col min="15370" max="15370" width="17.5703125" style="12" bestFit="1" customWidth="1"/>
    <col min="15371" max="15618" width="9.140625" style="12"/>
    <col min="15619" max="15619" width="41.7109375" style="12" customWidth="1"/>
    <col min="15620" max="15625" width="9.140625" style="12"/>
    <col min="15626" max="15626" width="17.5703125" style="12" bestFit="1" customWidth="1"/>
    <col min="15627" max="15874" width="9.140625" style="12"/>
    <col min="15875" max="15875" width="41.7109375" style="12" customWidth="1"/>
    <col min="15876" max="15881" width="9.140625" style="12"/>
    <col min="15882" max="15882" width="17.5703125" style="12" bestFit="1" customWidth="1"/>
    <col min="15883" max="16130" width="9.140625" style="12"/>
    <col min="16131" max="16131" width="41.7109375" style="12" customWidth="1"/>
    <col min="16132" max="16137" width="9.140625" style="12"/>
    <col min="16138" max="16138" width="17.5703125" style="12" bestFit="1" customWidth="1"/>
    <col min="16139" max="16384" width="9.140625" style="12"/>
  </cols>
  <sheetData>
    <row r="1" spans="1:10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45.75" customHeight="1" x14ac:dyDescent="0.2">
      <c r="A2" s="119" t="str">
        <f>'RFP Responses'!A1</f>
        <v>RFQ730-18042.RFP730-18060 (Shortlist) CM@R Garage 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thickBot="1" x14ac:dyDescent="0.25">
      <c r="J3" s="13"/>
    </row>
    <row r="4" spans="1:10" s="17" customFormat="1" ht="130.5" customHeight="1" thickTop="1" thickBot="1" x14ac:dyDescent="0.25">
      <c r="A4" s="14" t="s">
        <v>5</v>
      </c>
      <c r="B4" s="15" t="s">
        <v>31</v>
      </c>
      <c r="C4" s="15" t="s">
        <v>32</v>
      </c>
      <c r="D4" s="15" t="s">
        <v>33</v>
      </c>
      <c r="E4" s="15" t="s">
        <v>34</v>
      </c>
      <c r="F4" s="91" t="s">
        <v>35</v>
      </c>
      <c r="G4" s="15" t="s">
        <v>36</v>
      </c>
      <c r="H4" s="89" t="s">
        <v>38</v>
      </c>
      <c r="I4" s="16" t="s">
        <v>30</v>
      </c>
      <c r="J4" s="16" t="s">
        <v>6</v>
      </c>
    </row>
    <row r="5" spans="1:10" s="17" customFormat="1" ht="16.5" thickTop="1" x14ac:dyDescent="0.2">
      <c r="A5" s="18" t="str">
        <f>'RFP Responses'!A4</f>
        <v>Austin Commercial LP</v>
      </c>
      <c r="B5" s="58">
        <v>15</v>
      </c>
      <c r="C5" s="58">
        <v>13.5</v>
      </c>
      <c r="D5" s="58">
        <v>13.5</v>
      </c>
      <c r="E5" s="19">
        <v>9</v>
      </c>
      <c r="F5" s="113">
        <v>14.776506848082732</v>
      </c>
      <c r="G5" s="62">
        <v>5</v>
      </c>
      <c r="H5" s="93">
        <v>10</v>
      </c>
      <c r="I5" s="64">
        <f>B5+C5+E5+D5+G5</f>
        <v>56</v>
      </c>
      <c r="J5" s="44">
        <f>SUM(B5:H5)</f>
        <v>80.776506848082732</v>
      </c>
    </row>
    <row r="6" spans="1:10" x14ac:dyDescent="0.2">
      <c r="A6" s="18" t="str">
        <f>'RFP Responses'!A5</f>
        <v>Clark Construction</v>
      </c>
      <c r="B6" s="58">
        <v>12</v>
      </c>
      <c r="C6" s="58">
        <v>13.5</v>
      </c>
      <c r="D6" s="58">
        <v>12</v>
      </c>
      <c r="E6" s="67">
        <v>9</v>
      </c>
      <c r="F6" s="94">
        <v>7.08</v>
      </c>
      <c r="G6" s="61">
        <v>5</v>
      </c>
      <c r="H6" s="93">
        <v>10</v>
      </c>
      <c r="I6" s="64">
        <f t="shared" ref="I6:I7" si="0">B6+C6+E6+D6+G6</f>
        <v>51.5</v>
      </c>
      <c r="J6" s="44">
        <f>SUM(B6:H6)</f>
        <v>68.58</v>
      </c>
    </row>
    <row r="7" spans="1:10" x14ac:dyDescent="0.2">
      <c r="A7" s="18" t="str">
        <f>'RFP Responses'!A6</f>
        <v>Flintco-Astatus</v>
      </c>
      <c r="B7" s="58">
        <v>10.5</v>
      </c>
      <c r="C7" s="58">
        <v>12</v>
      </c>
      <c r="D7" s="58">
        <v>12</v>
      </c>
      <c r="E7" s="67">
        <v>8</v>
      </c>
      <c r="F7" s="94">
        <v>30</v>
      </c>
      <c r="G7" s="61">
        <v>5</v>
      </c>
      <c r="H7" s="93">
        <v>10</v>
      </c>
      <c r="I7" s="64">
        <f t="shared" si="0"/>
        <v>47.5</v>
      </c>
      <c r="J7" s="44">
        <f>SUM(B7:H7)</f>
        <v>87.5</v>
      </c>
    </row>
    <row r="8" spans="1:10" x14ac:dyDescent="0.2">
      <c r="A8" s="18" t="str">
        <f>'RFP Responses'!A7</f>
        <v>J.T. Vaughn Construction</v>
      </c>
      <c r="B8" s="58">
        <v>15</v>
      </c>
      <c r="C8" s="58">
        <v>15</v>
      </c>
      <c r="D8" s="58">
        <v>15</v>
      </c>
      <c r="E8" s="67">
        <v>10</v>
      </c>
      <c r="F8" s="94">
        <v>26.5</v>
      </c>
      <c r="G8" s="61">
        <v>5</v>
      </c>
      <c r="H8" s="93">
        <v>10</v>
      </c>
      <c r="I8" s="64">
        <f t="shared" ref="I8:I9" si="1">B8+C8+E8+D8+G8</f>
        <v>60</v>
      </c>
      <c r="J8" s="44">
        <f t="shared" ref="J8:J9" si="2">SUM(B8:H8)</f>
        <v>96.5</v>
      </c>
    </row>
    <row r="9" spans="1:10" x14ac:dyDescent="0.2">
      <c r="A9" s="18" t="str">
        <f>'RFP Responses'!A8</f>
        <v>Tellepsen</v>
      </c>
      <c r="B9" s="58">
        <v>15</v>
      </c>
      <c r="C9" s="58">
        <v>15</v>
      </c>
      <c r="D9" s="58">
        <v>15</v>
      </c>
      <c r="E9" s="67">
        <v>10</v>
      </c>
      <c r="F9" s="94">
        <v>27.01</v>
      </c>
      <c r="G9" s="61">
        <v>5</v>
      </c>
      <c r="H9" s="93">
        <v>10</v>
      </c>
      <c r="I9" s="64">
        <f t="shared" si="1"/>
        <v>60</v>
      </c>
      <c r="J9" s="44">
        <f t="shared" si="2"/>
        <v>97.01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7" sqref="F7"/>
    </sheetView>
  </sheetViews>
  <sheetFormatPr defaultRowHeight="15" x14ac:dyDescent="0.2"/>
  <cols>
    <col min="1" max="1" width="41.7109375" style="12" customWidth="1"/>
    <col min="2" max="5" width="9.140625" style="12"/>
    <col min="6" max="6" width="9.140625" style="88"/>
    <col min="7" max="7" width="9.140625" style="12"/>
    <col min="8" max="8" width="9.140625" style="88"/>
    <col min="9" max="9" width="11.28515625" style="12" customWidth="1"/>
    <col min="10" max="10" width="17.5703125" style="12" bestFit="1" customWidth="1"/>
    <col min="11" max="258" width="9.140625" style="12"/>
    <col min="259" max="259" width="41.7109375" style="12" customWidth="1"/>
    <col min="260" max="265" width="9.140625" style="12"/>
    <col min="266" max="266" width="17.5703125" style="12" bestFit="1" customWidth="1"/>
    <col min="267" max="514" width="9.140625" style="12"/>
    <col min="515" max="515" width="41.7109375" style="12" customWidth="1"/>
    <col min="516" max="521" width="9.140625" style="12"/>
    <col min="522" max="522" width="17.5703125" style="12" bestFit="1" customWidth="1"/>
    <col min="523" max="770" width="9.140625" style="12"/>
    <col min="771" max="771" width="41.7109375" style="12" customWidth="1"/>
    <col min="772" max="777" width="9.140625" style="12"/>
    <col min="778" max="778" width="17.5703125" style="12" bestFit="1" customWidth="1"/>
    <col min="779" max="1026" width="9.140625" style="12"/>
    <col min="1027" max="1027" width="41.7109375" style="12" customWidth="1"/>
    <col min="1028" max="1033" width="9.140625" style="12"/>
    <col min="1034" max="1034" width="17.5703125" style="12" bestFit="1" customWidth="1"/>
    <col min="1035" max="1282" width="9.140625" style="12"/>
    <col min="1283" max="1283" width="41.7109375" style="12" customWidth="1"/>
    <col min="1284" max="1289" width="9.140625" style="12"/>
    <col min="1290" max="1290" width="17.5703125" style="12" bestFit="1" customWidth="1"/>
    <col min="1291" max="1538" width="9.140625" style="12"/>
    <col min="1539" max="1539" width="41.7109375" style="12" customWidth="1"/>
    <col min="1540" max="1545" width="9.140625" style="12"/>
    <col min="1546" max="1546" width="17.5703125" style="12" bestFit="1" customWidth="1"/>
    <col min="1547" max="1794" width="9.140625" style="12"/>
    <col min="1795" max="1795" width="41.7109375" style="12" customWidth="1"/>
    <col min="1796" max="1801" width="9.140625" style="12"/>
    <col min="1802" max="1802" width="17.5703125" style="12" bestFit="1" customWidth="1"/>
    <col min="1803" max="2050" width="9.140625" style="12"/>
    <col min="2051" max="2051" width="41.7109375" style="12" customWidth="1"/>
    <col min="2052" max="2057" width="9.140625" style="12"/>
    <col min="2058" max="2058" width="17.5703125" style="12" bestFit="1" customWidth="1"/>
    <col min="2059" max="2306" width="9.140625" style="12"/>
    <col min="2307" max="2307" width="41.7109375" style="12" customWidth="1"/>
    <col min="2308" max="2313" width="9.140625" style="12"/>
    <col min="2314" max="2314" width="17.5703125" style="12" bestFit="1" customWidth="1"/>
    <col min="2315" max="2562" width="9.140625" style="12"/>
    <col min="2563" max="2563" width="41.7109375" style="12" customWidth="1"/>
    <col min="2564" max="2569" width="9.140625" style="12"/>
    <col min="2570" max="2570" width="17.5703125" style="12" bestFit="1" customWidth="1"/>
    <col min="2571" max="2818" width="9.140625" style="12"/>
    <col min="2819" max="2819" width="41.7109375" style="12" customWidth="1"/>
    <col min="2820" max="2825" width="9.140625" style="12"/>
    <col min="2826" max="2826" width="17.5703125" style="12" bestFit="1" customWidth="1"/>
    <col min="2827" max="3074" width="9.140625" style="12"/>
    <col min="3075" max="3075" width="41.7109375" style="12" customWidth="1"/>
    <col min="3076" max="3081" width="9.140625" style="12"/>
    <col min="3082" max="3082" width="17.5703125" style="12" bestFit="1" customWidth="1"/>
    <col min="3083" max="3330" width="9.140625" style="12"/>
    <col min="3331" max="3331" width="41.7109375" style="12" customWidth="1"/>
    <col min="3332" max="3337" width="9.140625" style="12"/>
    <col min="3338" max="3338" width="17.5703125" style="12" bestFit="1" customWidth="1"/>
    <col min="3339" max="3586" width="9.140625" style="12"/>
    <col min="3587" max="3587" width="41.7109375" style="12" customWidth="1"/>
    <col min="3588" max="3593" width="9.140625" style="12"/>
    <col min="3594" max="3594" width="17.5703125" style="12" bestFit="1" customWidth="1"/>
    <col min="3595" max="3842" width="9.140625" style="12"/>
    <col min="3843" max="3843" width="41.7109375" style="12" customWidth="1"/>
    <col min="3844" max="3849" width="9.140625" style="12"/>
    <col min="3850" max="3850" width="17.5703125" style="12" bestFit="1" customWidth="1"/>
    <col min="3851" max="4098" width="9.140625" style="12"/>
    <col min="4099" max="4099" width="41.7109375" style="12" customWidth="1"/>
    <col min="4100" max="4105" width="9.140625" style="12"/>
    <col min="4106" max="4106" width="17.5703125" style="12" bestFit="1" customWidth="1"/>
    <col min="4107" max="4354" width="9.140625" style="12"/>
    <col min="4355" max="4355" width="41.7109375" style="12" customWidth="1"/>
    <col min="4356" max="4361" width="9.140625" style="12"/>
    <col min="4362" max="4362" width="17.5703125" style="12" bestFit="1" customWidth="1"/>
    <col min="4363" max="4610" width="9.140625" style="12"/>
    <col min="4611" max="4611" width="41.7109375" style="12" customWidth="1"/>
    <col min="4612" max="4617" width="9.140625" style="12"/>
    <col min="4618" max="4618" width="17.5703125" style="12" bestFit="1" customWidth="1"/>
    <col min="4619" max="4866" width="9.140625" style="12"/>
    <col min="4867" max="4867" width="41.7109375" style="12" customWidth="1"/>
    <col min="4868" max="4873" width="9.140625" style="12"/>
    <col min="4874" max="4874" width="17.5703125" style="12" bestFit="1" customWidth="1"/>
    <col min="4875" max="5122" width="9.140625" style="12"/>
    <col min="5123" max="5123" width="41.7109375" style="12" customWidth="1"/>
    <col min="5124" max="5129" width="9.140625" style="12"/>
    <col min="5130" max="5130" width="17.5703125" style="12" bestFit="1" customWidth="1"/>
    <col min="5131" max="5378" width="9.140625" style="12"/>
    <col min="5379" max="5379" width="41.7109375" style="12" customWidth="1"/>
    <col min="5380" max="5385" width="9.140625" style="12"/>
    <col min="5386" max="5386" width="17.5703125" style="12" bestFit="1" customWidth="1"/>
    <col min="5387" max="5634" width="9.140625" style="12"/>
    <col min="5635" max="5635" width="41.7109375" style="12" customWidth="1"/>
    <col min="5636" max="5641" width="9.140625" style="12"/>
    <col min="5642" max="5642" width="17.5703125" style="12" bestFit="1" customWidth="1"/>
    <col min="5643" max="5890" width="9.140625" style="12"/>
    <col min="5891" max="5891" width="41.7109375" style="12" customWidth="1"/>
    <col min="5892" max="5897" width="9.140625" style="12"/>
    <col min="5898" max="5898" width="17.5703125" style="12" bestFit="1" customWidth="1"/>
    <col min="5899" max="6146" width="9.140625" style="12"/>
    <col min="6147" max="6147" width="41.7109375" style="12" customWidth="1"/>
    <col min="6148" max="6153" width="9.140625" style="12"/>
    <col min="6154" max="6154" width="17.5703125" style="12" bestFit="1" customWidth="1"/>
    <col min="6155" max="6402" width="9.140625" style="12"/>
    <col min="6403" max="6403" width="41.7109375" style="12" customWidth="1"/>
    <col min="6404" max="6409" width="9.140625" style="12"/>
    <col min="6410" max="6410" width="17.5703125" style="12" bestFit="1" customWidth="1"/>
    <col min="6411" max="6658" width="9.140625" style="12"/>
    <col min="6659" max="6659" width="41.7109375" style="12" customWidth="1"/>
    <col min="6660" max="6665" width="9.140625" style="12"/>
    <col min="6666" max="6666" width="17.5703125" style="12" bestFit="1" customWidth="1"/>
    <col min="6667" max="6914" width="9.140625" style="12"/>
    <col min="6915" max="6915" width="41.7109375" style="12" customWidth="1"/>
    <col min="6916" max="6921" width="9.140625" style="12"/>
    <col min="6922" max="6922" width="17.5703125" style="12" bestFit="1" customWidth="1"/>
    <col min="6923" max="7170" width="9.140625" style="12"/>
    <col min="7171" max="7171" width="41.7109375" style="12" customWidth="1"/>
    <col min="7172" max="7177" width="9.140625" style="12"/>
    <col min="7178" max="7178" width="17.5703125" style="12" bestFit="1" customWidth="1"/>
    <col min="7179" max="7426" width="9.140625" style="12"/>
    <col min="7427" max="7427" width="41.7109375" style="12" customWidth="1"/>
    <col min="7428" max="7433" width="9.140625" style="12"/>
    <col min="7434" max="7434" width="17.5703125" style="12" bestFit="1" customWidth="1"/>
    <col min="7435" max="7682" width="9.140625" style="12"/>
    <col min="7683" max="7683" width="41.7109375" style="12" customWidth="1"/>
    <col min="7684" max="7689" width="9.140625" style="12"/>
    <col min="7690" max="7690" width="17.5703125" style="12" bestFit="1" customWidth="1"/>
    <col min="7691" max="7938" width="9.140625" style="12"/>
    <col min="7939" max="7939" width="41.7109375" style="12" customWidth="1"/>
    <col min="7940" max="7945" width="9.140625" style="12"/>
    <col min="7946" max="7946" width="17.5703125" style="12" bestFit="1" customWidth="1"/>
    <col min="7947" max="8194" width="9.140625" style="12"/>
    <col min="8195" max="8195" width="41.7109375" style="12" customWidth="1"/>
    <col min="8196" max="8201" width="9.140625" style="12"/>
    <col min="8202" max="8202" width="17.5703125" style="12" bestFit="1" customWidth="1"/>
    <col min="8203" max="8450" width="9.140625" style="12"/>
    <col min="8451" max="8451" width="41.7109375" style="12" customWidth="1"/>
    <col min="8452" max="8457" width="9.140625" style="12"/>
    <col min="8458" max="8458" width="17.5703125" style="12" bestFit="1" customWidth="1"/>
    <col min="8459" max="8706" width="9.140625" style="12"/>
    <col min="8707" max="8707" width="41.7109375" style="12" customWidth="1"/>
    <col min="8708" max="8713" width="9.140625" style="12"/>
    <col min="8714" max="8714" width="17.5703125" style="12" bestFit="1" customWidth="1"/>
    <col min="8715" max="8962" width="9.140625" style="12"/>
    <col min="8963" max="8963" width="41.7109375" style="12" customWidth="1"/>
    <col min="8964" max="8969" width="9.140625" style="12"/>
    <col min="8970" max="8970" width="17.5703125" style="12" bestFit="1" customWidth="1"/>
    <col min="8971" max="9218" width="9.140625" style="12"/>
    <col min="9219" max="9219" width="41.7109375" style="12" customWidth="1"/>
    <col min="9220" max="9225" width="9.140625" style="12"/>
    <col min="9226" max="9226" width="17.5703125" style="12" bestFit="1" customWidth="1"/>
    <col min="9227" max="9474" width="9.140625" style="12"/>
    <col min="9475" max="9475" width="41.7109375" style="12" customWidth="1"/>
    <col min="9476" max="9481" width="9.140625" style="12"/>
    <col min="9482" max="9482" width="17.5703125" style="12" bestFit="1" customWidth="1"/>
    <col min="9483" max="9730" width="9.140625" style="12"/>
    <col min="9731" max="9731" width="41.7109375" style="12" customWidth="1"/>
    <col min="9732" max="9737" width="9.140625" style="12"/>
    <col min="9738" max="9738" width="17.5703125" style="12" bestFit="1" customWidth="1"/>
    <col min="9739" max="9986" width="9.140625" style="12"/>
    <col min="9987" max="9987" width="41.7109375" style="12" customWidth="1"/>
    <col min="9988" max="9993" width="9.140625" style="12"/>
    <col min="9994" max="9994" width="17.5703125" style="12" bestFit="1" customWidth="1"/>
    <col min="9995" max="10242" width="9.140625" style="12"/>
    <col min="10243" max="10243" width="41.7109375" style="12" customWidth="1"/>
    <col min="10244" max="10249" width="9.140625" style="12"/>
    <col min="10250" max="10250" width="17.5703125" style="12" bestFit="1" customWidth="1"/>
    <col min="10251" max="10498" width="9.140625" style="12"/>
    <col min="10499" max="10499" width="41.7109375" style="12" customWidth="1"/>
    <col min="10500" max="10505" width="9.140625" style="12"/>
    <col min="10506" max="10506" width="17.5703125" style="12" bestFit="1" customWidth="1"/>
    <col min="10507" max="10754" width="9.140625" style="12"/>
    <col min="10755" max="10755" width="41.7109375" style="12" customWidth="1"/>
    <col min="10756" max="10761" width="9.140625" style="12"/>
    <col min="10762" max="10762" width="17.5703125" style="12" bestFit="1" customWidth="1"/>
    <col min="10763" max="11010" width="9.140625" style="12"/>
    <col min="11011" max="11011" width="41.7109375" style="12" customWidth="1"/>
    <col min="11012" max="11017" width="9.140625" style="12"/>
    <col min="11018" max="11018" width="17.5703125" style="12" bestFit="1" customWidth="1"/>
    <col min="11019" max="11266" width="9.140625" style="12"/>
    <col min="11267" max="11267" width="41.7109375" style="12" customWidth="1"/>
    <col min="11268" max="11273" width="9.140625" style="12"/>
    <col min="11274" max="11274" width="17.5703125" style="12" bestFit="1" customWidth="1"/>
    <col min="11275" max="11522" width="9.140625" style="12"/>
    <col min="11523" max="11523" width="41.7109375" style="12" customWidth="1"/>
    <col min="11524" max="11529" width="9.140625" style="12"/>
    <col min="11530" max="11530" width="17.5703125" style="12" bestFit="1" customWidth="1"/>
    <col min="11531" max="11778" width="9.140625" style="12"/>
    <col min="11779" max="11779" width="41.7109375" style="12" customWidth="1"/>
    <col min="11780" max="11785" width="9.140625" style="12"/>
    <col min="11786" max="11786" width="17.5703125" style="12" bestFit="1" customWidth="1"/>
    <col min="11787" max="12034" width="9.140625" style="12"/>
    <col min="12035" max="12035" width="41.7109375" style="12" customWidth="1"/>
    <col min="12036" max="12041" width="9.140625" style="12"/>
    <col min="12042" max="12042" width="17.5703125" style="12" bestFit="1" customWidth="1"/>
    <col min="12043" max="12290" width="9.140625" style="12"/>
    <col min="12291" max="12291" width="41.7109375" style="12" customWidth="1"/>
    <col min="12292" max="12297" width="9.140625" style="12"/>
    <col min="12298" max="12298" width="17.5703125" style="12" bestFit="1" customWidth="1"/>
    <col min="12299" max="12546" width="9.140625" style="12"/>
    <col min="12547" max="12547" width="41.7109375" style="12" customWidth="1"/>
    <col min="12548" max="12553" width="9.140625" style="12"/>
    <col min="12554" max="12554" width="17.5703125" style="12" bestFit="1" customWidth="1"/>
    <col min="12555" max="12802" width="9.140625" style="12"/>
    <col min="12803" max="12803" width="41.7109375" style="12" customWidth="1"/>
    <col min="12804" max="12809" width="9.140625" style="12"/>
    <col min="12810" max="12810" width="17.5703125" style="12" bestFit="1" customWidth="1"/>
    <col min="12811" max="13058" width="9.140625" style="12"/>
    <col min="13059" max="13059" width="41.7109375" style="12" customWidth="1"/>
    <col min="13060" max="13065" width="9.140625" style="12"/>
    <col min="13066" max="13066" width="17.5703125" style="12" bestFit="1" customWidth="1"/>
    <col min="13067" max="13314" width="9.140625" style="12"/>
    <col min="13315" max="13315" width="41.7109375" style="12" customWidth="1"/>
    <col min="13316" max="13321" width="9.140625" style="12"/>
    <col min="13322" max="13322" width="17.5703125" style="12" bestFit="1" customWidth="1"/>
    <col min="13323" max="13570" width="9.140625" style="12"/>
    <col min="13571" max="13571" width="41.7109375" style="12" customWidth="1"/>
    <col min="13572" max="13577" width="9.140625" style="12"/>
    <col min="13578" max="13578" width="17.5703125" style="12" bestFit="1" customWidth="1"/>
    <col min="13579" max="13826" width="9.140625" style="12"/>
    <col min="13827" max="13827" width="41.7109375" style="12" customWidth="1"/>
    <col min="13828" max="13833" width="9.140625" style="12"/>
    <col min="13834" max="13834" width="17.5703125" style="12" bestFit="1" customWidth="1"/>
    <col min="13835" max="14082" width="9.140625" style="12"/>
    <col min="14083" max="14083" width="41.7109375" style="12" customWidth="1"/>
    <col min="14084" max="14089" width="9.140625" style="12"/>
    <col min="14090" max="14090" width="17.5703125" style="12" bestFit="1" customWidth="1"/>
    <col min="14091" max="14338" width="9.140625" style="12"/>
    <col min="14339" max="14339" width="41.7109375" style="12" customWidth="1"/>
    <col min="14340" max="14345" width="9.140625" style="12"/>
    <col min="14346" max="14346" width="17.5703125" style="12" bestFit="1" customWidth="1"/>
    <col min="14347" max="14594" width="9.140625" style="12"/>
    <col min="14595" max="14595" width="41.7109375" style="12" customWidth="1"/>
    <col min="14596" max="14601" width="9.140625" style="12"/>
    <col min="14602" max="14602" width="17.5703125" style="12" bestFit="1" customWidth="1"/>
    <col min="14603" max="14850" width="9.140625" style="12"/>
    <col min="14851" max="14851" width="41.7109375" style="12" customWidth="1"/>
    <col min="14852" max="14857" width="9.140625" style="12"/>
    <col min="14858" max="14858" width="17.5703125" style="12" bestFit="1" customWidth="1"/>
    <col min="14859" max="15106" width="9.140625" style="12"/>
    <col min="15107" max="15107" width="41.7109375" style="12" customWidth="1"/>
    <col min="15108" max="15113" width="9.140625" style="12"/>
    <col min="15114" max="15114" width="17.5703125" style="12" bestFit="1" customWidth="1"/>
    <col min="15115" max="15362" width="9.140625" style="12"/>
    <col min="15363" max="15363" width="41.7109375" style="12" customWidth="1"/>
    <col min="15364" max="15369" width="9.140625" style="12"/>
    <col min="15370" max="15370" width="17.5703125" style="12" bestFit="1" customWidth="1"/>
    <col min="15371" max="15618" width="9.140625" style="12"/>
    <col min="15619" max="15619" width="41.7109375" style="12" customWidth="1"/>
    <col min="15620" max="15625" width="9.140625" style="12"/>
    <col min="15626" max="15626" width="17.5703125" style="12" bestFit="1" customWidth="1"/>
    <col min="15627" max="15874" width="9.140625" style="12"/>
    <col min="15875" max="15875" width="41.7109375" style="12" customWidth="1"/>
    <col min="15876" max="15881" width="9.140625" style="12"/>
    <col min="15882" max="15882" width="17.5703125" style="12" bestFit="1" customWidth="1"/>
    <col min="15883" max="16130" width="9.140625" style="12"/>
    <col min="16131" max="16131" width="41.7109375" style="12" customWidth="1"/>
    <col min="16132" max="16137" width="9.140625" style="12"/>
    <col min="16138" max="16138" width="17.5703125" style="12" bestFit="1" customWidth="1"/>
    <col min="16139" max="16384" width="9.140625" style="12"/>
  </cols>
  <sheetData>
    <row r="1" spans="1:10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45.75" customHeight="1" x14ac:dyDescent="0.2">
      <c r="A2" s="119" t="str">
        <f>'RFP Responses'!A1</f>
        <v>RFQ730-18042.RFP730-18060 (Shortlist) CM@R Garage 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thickBot="1" x14ac:dyDescent="0.25">
      <c r="J3" s="13"/>
    </row>
    <row r="4" spans="1:10" s="17" customFormat="1" ht="130.5" customHeight="1" thickTop="1" thickBot="1" x14ac:dyDescent="0.25">
      <c r="A4" s="14" t="s">
        <v>5</v>
      </c>
      <c r="B4" s="15" t="s">
        <v>31</v>
      </c>
      <c r="C4" s="15" t="s">
        <v>32</v>
      </c>
      <c r="D4" s="15" t="s">
        <v>33</v>
      </c>
      <c r="E4" s="15" t="s">
        <v>34</v>
      </c>
      <c r="F4" s="91" t="s">
        <v>35</v>
      </c>
      <c r="G4" s="15" t="s">
        <v>36</v>
      </c>
      <c r="H4" s="89" t="s">
        <v>38</v>
      </c>
      <c r="I4" s="16" t="s">
        <v>30</v>
      </c>
      <c r="J4" s="16" t="s">
        <v>6</v>
      </c>
    </row>
    <row r="5" spans="1:10" s="17" customFormat="1" ht="16.5" thickTop="1" x14ac:dyDescent="0.2">
      <c r="A5" s="18" t="str">
        <f>'RFP Responses'!A4</f>
        <v>Austin Commercial LP</v>
      </c>
      <c r="B5" s="58">
        <v>9</v>
      </c>
      <c r="C5" s="58">
        <v>9</v>
      </c>
      <c r="D5" s="58">
        <v>9</v>
      </c>
      <c r="E5" s="62">
        <v>6</v>
      </c>
      <c r="F5" s="113">
        <v>14.776506848082732</v>
      </c>
      <c r="G5" s="62">
        <v>2.5</v>
      </c>
      <c r="H5" s="93">
        <v>10</v>
      </c>
      <c r="I5" s="64">
        <f>B5+C5+E5+D5+G5</f>
        <v>35.5</v>
      </c>
      <c r="J5" s="45">
        <f>SUM(B5:H5)</f>
        <v>60.276506848082732</v>
      </c>
    </row>
    <row r="6" spans="1:10" x14ac:dyDescent="0.2">
      <c r="A6" s="18" t="str">
        <f>'RFP Responses'!A5</f>
        <v>Clark Construction</v>
      </c>
      <c r="B6" s="58">
        <v>9</v>
      </c>
      <c r="C6" s="58">
        <v>9</v>
      </c>
      <c r="D6" s="58">
        <v>9</v>
      </c>
      <c r="E6" s="61">
        <v>6</v>
      </c>
      <c r="F6" s="94">
        <v>7.08</v>
      </c>
      <c r="G6" s="61">
        <v>2</v>
      </c>
      <c r="H6" s="93">
        <v>10</v>
      </c>
      <c r="I6" s="64">
        <f>B6+C6+E6+D6+G6</f>
        <v>35</v>
      </c>
      <c r="J6" s="45">
        <f>SUM(B6:H6)</f>
        <v>52.08</v>
      </c>
    </row>
    <row r="7" spans="1:10" x14ac:dyDescent="0.2">
      <c r="A7" s="18" t="str">
        <f>'RFP Responses'!A6</f>
        <v>Flintco-Astatus</v>
      </c>
      <c r="B7" s="58">
        <v>9</v>
      </c>
      <c r="C7" s="58">
        <v>9</v>
      </c>
      <c r="D7" s="58">
        <v>9</v>
      </c>
      <c r="E7" s="61">
        <v>6</v>
      </c>
      <c r="F7" s="94">
        <v>30</v>
      </c>
      <c r="G7" s="61">
        <v>3</v>
      </c>
      <c r="H7" s="93">
        <v>10</v>
      </c>
      <c r="I7" s="64">
        <f t="shared" ref="I7" si="0">B7+C7+E7+D7+G7</f>
        <v>36</v>
      </c>
      <c r="J7" s="45">
        <f>SUM(B7:H7)</f>
        <v>76</v>
      </c>
    </row>
    <row r="8" spans="1:10" x14ac:dyDescent="0.2">
      <c r="A8" s="18" t="str">
        <f>'RFP Responses'!A7</f>
        <v>J.T. Vaughn Construction</v>
      </c>
      <c r="B8" s="58">
        <v>10.5</v>
      </c>
      <c r="C8" s="58">
        <v>10.5</v>
      </c>
      <c r="D8" s="58">
        <v>9</v>
      </c>
      <c r="E8" s="61">
        <v>6</v>
      </c>
      <c r="F8" s="94">
        <v>26.5</v>
      </c>
      <c r="G8" s="61">
        <v>3</v>
      </c>
      <c r="H8" s="93">
        <v>10</v>
      </c>
      <c r="I8" s="64">
        <f t="shared" ref="I8:I9" si="1">B8+C8+E8+D8+G8</f>
        <v>39</v>
      </c>
      <c r="J8" s="45">
        <f t="shared" ref="J8:J9" si="2">SUM(B8:H8)</f>
        <v>75.5</v>
      </c>
    </row>
    <row r="9" spans="1:10" x14ac:dyDescent="0.2">
      <c r="A9" s="18" t="str">
        <f>'RFP Responses'!A8</f>
        <v>Tellepsen</v>
      </c>
      <c r="B9" s="58">
        <v>10.5</v>
      </c>
      <c r="C9" s="58">
        <v>10.5</v>
      </c>
      <c r="D9" s="58">
        <v>9</v>
      </c>
      <c r="E9" s="61">
        <v>6</v>
      </c>
      <c r="F9" s="94">
        <v>27.01</v>
      </c>
      <c r="G9" s="61">
        <v>3.5</v>
      </c>
      <c r="H9" s="93">
        <v>10</v>
      </c>
      <c r="I9" s="64">
        <f t="shared" si="1"/>
        <v>39.5</v>
      </c>
      <c r="J9" s="45">
        <f t="shared" si="2"/>
        <v>76.510000000000005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8" sqref="C8"/>
    </sheetView>
  </sheetViews>
  <sheetFormatPr defaultRowHeight="15" x14ac:dyDescent="0.2"/>
  <cols>
    <col min="1" max="1" width="41.7109375" style="12" customWidth="1"/>
    <col min="2" max="5" width="9.140625" style="12"/>
    <col min="6" max="6" width="9.140625" style="88"/>
    <col min="7" max="7" width="9.140625" style="12"/>
    <col min="8" max="8" width="9.140625" style="88"/>
    <col min="9" max="9" width="12.28515625" style="12" customWidth="1"/>
    <col min="10" max="10" width="12.140625" style="12" customWidth="1"/>
    <col min="11" max="258" width="9.140625" style="12"/>
    <col min="259" max="259" width="41.7109375" style="12" customWidth="1"/>
    <col min="260" max="265" width="9.140625" style="12"/>
    <col min="266" max="266" width="17.5703125" style="12" bestFit="1" customWidth="1"/>
    <col min="267" max="514" width="9.140625" style="12"/>
    <col min="515" max="515" width="41.7109375" style="12" customWidth="1"/>
    <col min="516" max="521" width="9.140625" style="12"/>
    <col min="522" max="522" width="17.5703125" style="12" bestFit="1" customWidth="1"/>
    <col min="523" max="770" width="9.140625" style="12"/>
    <col min="771" max="771" width="41.7109375" style="12" customWidth="1"/>
    <col min="772" max="777" width="9.140625" style="12"/>
    <col min="778" max="778" width="17.5703125" style="12" bestFit="1" customWidth="1"/>
    <col min="779" max="1026" width="9.140625" style="12"/>
    <col min="1027" max="1027" width="41.7109375" style="12" customWidth="1"/>
    <col min="1028" max="1033" width="9.140625" style="12"/>
    <col min="1034" max="1034" width="17.5703125" style="12" bestFit="1" customWidth="1"/>
    <col min="1035" max="1282" width="9.140625" style="12"/>
    <col min="1283" max="1283" width="41.7109375" style="12" customWidth="1"/>
    <col min="1284" max="1289" width="9.140625" style="12"/>
    <col min="1290" max="1290" width="17.5703125" style="12" bestFit="1" customWidth="1"/>
    <col min="1291" max="1538" width="9.140625" style="12"/>
    <col min="1539" max="1539" width="41.7109375" style="12" customWidth="1"/>
    <col min="1540" max="1545" width="9.140625" style="12"/>
    <col min="1546" max="1546" width="17.5703125" style="12" bestFit="1" customWidth="1"/>
    <col min="1547" max="1794" width="9.140625" style="12"/>
    <col min="1795" max="1795" width="41.7109375" style="12" customWidth="1"/>
    <col min="1796" max="1801" width="9.140625" style="12"/>
    <col min="1802" max="1802" width="17.5703125" style="12" bestFit="1" customWidth="1"/>
    <col min="1803" max="2050" width="9.140625" style="12"/>
    <col min="2051" max="2051" width="41.7109375" style="12" customWidth="1"/>
    <col min="2052" max="2057" width="9.140625" style="12"/>
    <col min="2058" max="2058" width="17.5703125" style="12" bestFit="1" customWidth="1"/>
    <col min="2059" max="2306" width="9.140625" style="12"/>
    <col min="2307" max="2307" width="41.7109375" style="12" customWidth="1"/>
    <col min="2308" max="2313" width="9.140625" style="12"/>
    <col min="2314" max="2314" width="17.5703125" style="12" bestFit="1" customWidth="1"/>
    <col min="2315" max="2562" width="9.140625" style="12"/>
    <col min="2563" max="2563" width="41.7109375" style="12" customWidth="1"/>
    <col min="2564" max="2569" width="9.140625" style="12"/>
    <col min="2570" max="2570" width="17.5703125" style="12" bestFit="1" customWidth="1"/>
    <col min="2571" max="2818" width="9.140625" style="12"/>
    <col min="2819" max="2819" width="41.7109375" style="12" customWidth="1"/>
    <col min="2820" max="2825" width="9.140625" style="12"/>
    <col min="2826" max="2826" width="17.5703125" style="12" bestFit="1" customWidth="1"/>
    <col min="2827" max="3074" width="9.140625" style="12"/>
    <col min="3075" max="3075" width="41.7109375" style="12" customWidth="1"/>
    <col min="3076" max="3081" width="9.140625" style="12"/>
    <col min="3082" max="3082" width="17.5703125" style="12" bestFit="1" customWidth="1"/>
    <col min="3083" max="3330" width="9.140625" style="12"/>
    <col min="3331" max="3331" width="41.7109375" style="12" customWidth="1"/>
    <col min="3332" max="3337" width="9.140625" style="12"/>
    <col min="3338" max="3338" width="17.5703125" style="12" bestFit="1" customWidth="1"/>
    <col min="3339" max="3586" width="9.140625" style="12"/>
    <col min="3587" max="3587" width="41.7109375" style="12" customWidth="1"/>
    <col min="3588" max="3593" width="9.140625" style="12"/>
    <col min="3594" max="3594" width="17.5703125" style="12" bestFit="1" customWidth="1"/>
    <col min="3595" max="3842" width="9.140625" style="12"/>
    <col min="3843" max="3843" width="41.7109375" style="12" customWidth="1"/>
    <col min="3844" max="3849" width="9.140625" style="12"/>
    <col min="3850" max="3850" width="17.5703125" style="12" bestFit="1" customWidth="1"/>
    <col min="3851" max="4098" width="9.140625" style="12"/>
    <col min="4099" max="4099" width="41.7109375" style="12" customWidth="1"/>
    <col min="4100" max="4105" width="9.140625" style="12"/>
    <col min="4106" max="4106" width="17.5703125" style="12" bestFit="1" customWidth="1"/>
    <col min="4107" max="4354" width="9.140625" style="12"/>
    <col min="4355" max="4355" width="41.7109375" style="12" customWidth="1"/>
    <col min="4356" max="4361" width="9.140625" style="12"/>
    <col min="4362" max="4362" width="17.5703125" style="12" bestFit="1" customWidth="1"/>
    <col min="4363" max="4610" width="9.140625" style="12"/>
    <col min="4611" max="4611" width="41.7109375" style="12" customWidth="1"/>
    <col min="4612" max="4617" width="9.140625" style="12"/>
    <col min="4618" max="4618" width="17.5703125" style="12" bestFit="1" customWidth="1"/>
    <col min="4619" max="4866" width="9.140625" style="12"/>
    <col min="4867" max="4867" width="41.7109375" style="12" customWidth="1"/>
    <col min="4868" max="4873" width="9.140625" style="12"/>
    <col min="4874" max="4874" width="17.5703125" style="12" bestFit="1" customWidth="1"/>
    <col min="4875" max="5122" width="9.140625" style="12"/>
    <col min="5123" max="5123" width="41.7109375" style="12" customWidth="1"/>
    <col min="5124" max="5129" width="9.140625" style="12"/>
    <col min="5130" max="5130" width="17.5703125" style="12" bestFit="1" customWidth="1"/>
    <col min="5131" max="5378" width="9.140625" style="12"/>
    <col min="5379" max="5379" width="41.7109375" style="12" customWidth="1"/>
    <col min="5380" max="5385" width="9.140625" style="12"/>
    <col min="5386" max="5386" width="17.5703125" style="12" bestFit="1" customWidth="1"/>
    <col min="5387" max="5634" width="9.140625" style="12"/>
    <col min="5635" max="5635" width="41.7109375" style="12" customWidth="1"/>
    <col min="5636" max="5641" width="9.140625" style="12"/>
    <col min="5642" max="5642" width="17.5703125" style="12" bestFit="1" customWidth="1"/>
    <col min="5643" max="5890" width="9.140625" style="12"/>
    <col min="5891" max="5891" width="41.7109375" style="12" customWidth="1"/>
    <col min="5892" max="5897" width="9.140625" style="12"/>
    <col min="5898" max="5898" width="17.5703125" style="12" bestFit="1" customWidth="1"/>
    <col min="5899" max="6146" width="9.140625" style="12"/>
    <col min="6147" max="6147" width="41.7109375" style="12" customWidth="1"/>
    <col min="6148" max="6153" width="9.140625" style="12"/>
    <col min="6154" max="6154" width="17.5703125" style="12" bestFit="1" customWidth="1"/>
    <col min="6155" max="6402" width="9.140625" style="12"/>
    <col min="6403" max="6403" width="41.7109375" style="12" customWidth="1"/>
    <col min="6404" max="6409" width="9.140625" style="12"/>
    <col min="6410" max="6410" width="17.5703125" style="12" bestFit="1" customWidth="1"/>
    <col min="6411" max="6658" width="9.140625" style="12"/>
    <col min="6659" max="6659" width="41.7109375" style="12" customWidth="1"/>
    <col min="6660" max="6665" width="9.140625" style="12"/>
    <col min="6666" max="6666" width="17.5703125" style="12" bestFit="1" customWidth="1"/>
    <col min="6667" max="6914" width="9.140625" style="12"/>
    <col min="6915" max="6915" width="41.7109375" style="12" customWidth="1"/>
    <col min="6916" max="6921" width="9.140625" style="12"/>
    <col min="6922" max="6922" width="17.5703125" style="12" bestFit="1" customWidth="1"/>
    <col min="6923" max="7170" width="9.140625" style="12"/>
    <col min="7171" max="7171" width="41.7109375" style="12" customWidth="1"/>
    <col min="7172" max="7177" width="9.140625" style="12"/>
    <col min="7178" max="7178" width="17.5703125" style="12" bestFit="1" customWidth="1"/>
    <col min="7179" max="7426" width="9.140625" style="12"/>
    <col min="7427" max="7427" width="41.7109375" style="12" customWidth="1"/>
    <col min="7428" max="7433" width="9.140625" style="12"/>
    <col min="7434" max="7434" width="17.5703125" style="12" bestFit="1" customWidth="1"/>
    <col min="7435" max="7682" width="9.140625" style="12"/>
    <col min="7683" max="7683" width="41.7109375" style="12" customWidth="1"/>
    <col min="7684" max="7689" width="9.140625" style="12"/>
    <col min="7690" max="7690" width="17.5703125" style="12" bestFit="1" customWidth="1"/>
    <col min="7691" max="7938" width="9.140625" style="12"/>
    <col min="7939" max="7939" width="41.7109375" style="12" customWidth="1"/>
    <col min="7940" max="7945" width="9.140625" style="12"/>
    <col min="7946" max="7946" width="17.5703125" style="12" bestFit="1" customWidth="1"/>
    <col min="7947" max="8194" width="9.140625" style="12"/>
    <col min="8195" max="8195" width="41.7109375" style="12" customWidth="1"/>
    <col min="8196" max="8201" width="9.140625" style="12"/>
    <col min="8202" max="8202" width="17.5703125" style="12" bestFit="1" customWidth="1"/>
    <col min="8203" max="8450" width="9.140625" style="12"/>
    <col min="8451" max="8451" width="41.7109375" style="12" customWidth="1"/>
    <col min="8452" max="8457" width="9.140625" style="12"/>
    <col min="8458" max="8458" width="17.5703125" style="12" bestFit="1" customWidth="1"/>
    <col min="8459" max="8706" width="9.140625" style="12"/>
    <col min="8707" max="8707" width="41.7109375" style="12" customWidth="1"/>
    <col min="8708" max="8713" width="9.140625" style="12"/>
    <col min="8714" max="8714" width="17.5703125" style="12" bestFit="1" customWidth="1"/>
    <col min="8715" max="8962" width="9.140625" style="12"/>
    <col min="8963" max="8963" width="41.7109375" style="12" customWidth="1"/>
    <col min="8964" max="8969" width="9.140625" style="12"/>
    <col min="8970" max="8970" width="17.5703125" style="12" bestFit="1" customWidth="1"/>
    <col min="8971" max="9218" width="9.140625" style="12"/>
    <col min="9219" max="9219" width="41.7109375" style="12" customWidth="1"/>
    <col min="9220" max="9225" width="9.140625" style="12"/>
    <col min="9226" max="9226" width="17.5703125" style="12" bestFit="1" customWidth="1"/>
    <col min="9227" max="9474" width="9.140625" style="12"/>
    <col min="9475" max="9475" width="41.7109375" style="12" customWidth="1"/>
    <col min="9476" max="9481" width="9.140625" style="12"/>
    <col min="9482" max="9482" width="17.5703125" style="12" bestFit="1" customWidth="1"/>
    <col min="9483" max="9730" width="9.140625" style="12"/>
    <col min="9731" max="9731" width="41.7109375" style="12" customWidth="1"/>
    <col min="9732" max="9737" width="9.140625" style="12"/>
    <col min="9738" max="9738" width="17.5703125" style="12" bestFit="1" customWidth="1"/>
    <col min="9739" max="9986" width="9.140625" style="12"/>
    <col min="9987" max="9987" width="41.7109375" style="12" customWidth="1"/>
    <col min="9988" max="9993" width="9.140625" style="12"/>
    <col min="9994" max="9994" width="17.5703125" style="12" bestFit="1" customWidth="1"/>
    <col min="9995" max="10242" width="9.140625" style="12"/>
    <col min="10243" max="10243" width="41.7109375" style="12" customWidth="1"/>
    <col min="10244" max="10249" width="9.140625" style="12"/>
    <col min="10250" max="10250" width="17.5703125" style="12" bestFit="1" customWidth="1"/>
    <col min="10251" max="10498" width="9.140625" style="12"/>
    <col min="10499" max="10499" width="41.7109375" style="12" customWidth="1"/>
    <col min="10500" max="10505" width="9.140625" style="12"/>
    <col min="10506" max="10506" width="17.5703125" style="12" bestFit="1" customWidth="1"/>
    <col min="10507" max="10754" width="9.140625" style="12"/>
    <col min="10755" max="10755" width="41.7109375" style="12" customWidth="1"/>
    <col min="10756" max="10761" width="9.140625" style="12"/>
    <col min="10762" max="10762" width="17.5703125" style="12" bestFit="1" customWidth="1"/>
    <col min="10763" max="11010" width="9.140625" style="12"/>
    <col min="11011" max="11011" width="41.7109375" style="12" customWidth="1"/>
    <col min="11012" max="11017" width="9.140625" style="12"/>
    <col min="11018" max="11018" width="17.5703125" style="12" bestFit="1" customWidth="1"/>
    <col min="11019" max="11266" width="9.140625" style="12"/>
    <col min="11267" max="11267" width="41.7109375" style="12" customWidth="1"/>
    <col min="11268" max="11273" width="9.140625" style="12"/>
    <col min="11274" max="11274" width="17.5703125" style="12" bestFit="1" customWidth="1"/>
    <col min="11275" max="11522" width="9.140625" style="12"/>
    <col min="11523" max="11523" width="41.7109375" style="12" customWidth="1"/>
    <col min="11524" max="11529" width="9.140625" style="12"/>
    <col min="11530" max="11530" width="17.5703125" style="12" bestFit="1" customWidth="1"/>
    <col min="11531" max="11778" width="9.140625" style="12"/>
    <col min="11779" max="11779" width="41.7109375" style="12" customWidth="1"/>
    <col min="11780" max="11785" width="9.140625" style="12"/>
    <col min="11786" max="11786" width="17.5703125" style="12" bestFit="1" customWidth="1"/>
    <col min="11787" max="12034" width="9.140625" style="12"/>
    <col min="12035" max="12035" width="41.7109375" style="12" customWidth="1"/>
    <col min="12036" max="12041" width="9.140625" style="12"/>
    <col min="12042" max="12042" width="17.5703125" style="12" bestFit="1" customWidth="1"/>
    <col min="12043" max="12290" width="9.140625" style="12"/>
    <col min="12291" max="12291" width="41.7109375" style="12" customWidth="1"/>
    <col min="12292" max="12297" width="9.140625" style="12"/>
    <col min="12298" max="12298" width="17.5703125" style="12" bestFit="1" customWidth="1"/>
    <col min="12299" max="12546" width="9.140625" style="12"/>
    <col min="12547" max="12547" width="41.7109375" style="12" customWidth="1"/>
    <col min="12548" max="12553" width="9.140625" style="12"/>
    <col min="12554" max="12554" width="17.5703125" style="12" bestFit="1" customWidth="1"/>
    <col min="12555" max="12802" width="9.140625" style="12"/>
    <col min="12803" max="12803" width="41.7109375" style="12" customWidth="1"/>
    <col min="12804" max="12809" width="9.140625" style="12"/>
    <col min="12810" max="12810" width="17.5703125" style="12" bestFit="1" customWidth="1"/>
    <col min="12811" max="13058" width="9.140625" style="12"/>
    <col min="13059" max="13059" width="41.7109375" style="12" customWidth="1"/>
    <col min="13060" max="13065" width="9.140625" style="12"/>
    <col min="13066" max="13066" width="17.5703125" style="12" bestFit="1" customWidth="1"/>
    <col min="13067" max="13314" width="9.140625" style="12"/>
    <col min="13315" max="13315" width="41.7109375" style="12" customWidth="1"/>
    <col min="13316" max="13321" width="9.140625" style="12"/>
    <col min="13322" max="13322" width="17.5703125" style="12" bestFit="1" customWidth="1"/>
    <col min="13323" max="13570" width="9.140625" style="12"/>
    <col min="13571" max="13571" width="41.7109375" style="12" customWidth="1"/>
    <col min="13572" max="13577" width="9.140625" style="12"/>
    <col min="13578" max="13578" width="17.5703125" style="12" bestFit="1" customWidth="1"/>
    <col min="13579" max="13826" width="9.140625" style="12"/>
    <col min="13827" max="13827" width="41.7109375" style="12" customWidth="1"/>
    <col min="13828" max="13833" width="9.140625" style="12"/>
    <col min="13834" max="13834" width="17.5703125" style="12" bestFit="1" customWidth="1"/>
    <col min="13835" max="14082" width="9.140625" style="12"/>
    <col min="14083" max="14083" width="41.7109375" style="12" customWidth="1"/>
    <col min="14084" max="14089" width="9.140625" style="12"/>
    <col min="14090" max="14090" width="17.5703125" style="12" bestFit="1" customWidth="1"/>
    <col min="14091" max="14338" width="9.140625" style="12"/>
    <col min="14339" max="14339" width="41.7109375" style="12" customWidth="1"/>
    <col min="14340" max="14345" width="9.140625" style="12"/>
    <col min="14346" max="14346" width="17.5703125" style="12" bestFit="1" customWidth="1"/>
    <col min="14347" max="14594" width="9.140625" style="12"/>
    <col min="14595" max="14595" width="41.7109375" style="12" customWidth="1"/>
    <col min="14596" max="14601" width="9.140625" style="12"/>
    <col min="14602" max="14602" width="17.5703125" style="12" bestFit="1" customWidth="1"/>
    <col min="14603" max="14850" width="9.140625" style="12"/>
    <col min="14851" max="14851" width="41.7109375" style="12" customWidth="1"/>
    <col min="14852" max="14857" width="9.140625" style="12"/>
    <col min="14858" max="14858" width="17.5703125" style="12" bestFit="1" customWidth="1"/>
    <col min="14859" max="15106" width="9.140625" style="12"/>
    <col min="15107" max="15107" width="41.7109375" style="12" customWidth="1"/>
    <col min="15108" max="15113" width="9.140625" style="12"/>
    <col min="15114" max="15114" width="17.5703125" style="12" bestFit="1" customWidth="1"/>
    <col min="15115" max="15362" width="9.140625" style="12"/>
    <col min="15363" max="15363" width="41.7109375" style="12" customWidth="1"/>
    <col min="15364" max="15369" width="9.140625" style="12"/>
    <col min="15370" max="15370" width="17.5703125" style="12" bestFit="1" customWidth="1"/>
    <col min="15371" max="15618" width="9.140625" style="12"/>
    <col min="15619" max="15619" width="41.7109375" style="12" customWidth="1"/>
    <col min="15620" max="15625" width="9.140625" style="12"/>
    <col min="15626" max="15626" width="17.5703125" style="12" bestFit="1" customWidth="1"/>
    <col min="15627" max="15874" width="9.140625" style="12"/>
    <col min="15875" max="15875" width="41.7109375" style="12" customWidth="1"/>
    <col min="15876" max="15881" width="9.140625" style="12"/>
    <col min="15882" max="15882" width="17.5703125" style="12" bestFit="1" customWidth="1"/>
    <col min="15883" max="16130" width="9.140625" style="12"/>
    <col min="16131" max="16131" width="41.7109375" style="12" customWidth="1"/>
    <col min="16132" max="16137" width="9.140625" style="12"/>
    <col min="16138" max="16138" width="17.5703125" style="12" bestFit="1" customWidth="1"/>
    <col min="16139" max="16384" width="9.140625" style="12"/>
  </cols>
  <sheetData>
    <row r="1" spans="1:10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45.75" customHeight="1" x14ac:dyDescent="0.2">
      <c r="A2" s="119" t="str">
        <f>'RFP Responses'!A1</f>
        <v>RFQ730-18042.RFP730-18060 (Shortlist) CM@R Garage 6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thickBot="1" x14ac:dyDescent="0.25">
      <c r="J3" s="13"/>
    </row>
    <row r="4" spans="1:10" s="17" customFormat="1" ht="130.5" customHeight="1" thickTop="1" thickBot="1" x14ac:dyDescent="0.25">
      <c r="A4" s="14" t="s">
        <v>5</v>
      </c>
      <c r="B4" s="15" t="s">
        <v>31</v>
      </c>
      <c r="C4" s="15" t="s">
        <v>32</v>
      </c>
      <c r="D4" s="15" t="s">
        <v>33</v>
      </c>
      <c r="E4" s="15" t="s">
        <v>34</v>
      </c>
      <c r="F4" s="91" t="s">
        <v>35</v>
      </c>
      <c r="G4" s="15" t="s">
        <v>36</v>
      </c>
      <c r="H4" s="89" t="s">
        <v>38</v>
      </c>
      <c r="I4" s="16" t="s">
        <v>30</v>
      </c>
      <c r="J4" s="16" t="s">
        <v>6</v>
      </c>
    </row>
    <row r="5" spans="1:10" s="17" customFormat="1" ht="16.5" thickTop="1" x14ac:dyDescent="0.2">
      <c r="A5" s="18" t="str">
        <f>'RFP Responses'!A4</f>
        <v>Austin Commercial LP</v>
      </c>
      <c r="B5" s="58">
        <v>12</v>
      </c>
      <c r="C5" s="58">
        <v>12</v>
      </c>
      <c r="D5" s="58">
        <v>12</v>
      </c>
      <c r="E5" s="66">
        <v>7.6</v>
      </c>
      <c r="F5" s="113">
        <v>14.776506848082732</v>
      </c>
      <c r="G5" s="66">
        <v>3</v>
      </c>
      <c r="H5" s="90">
        <v>10</v>
      </c>
      <c r="I5" s="78">
        <f>B5+C5+E5+D5+G5</f>
        <v>46.6</v>
      </c>
      <c r="J5" s="45">
        <f>SUM(B5:H5)</f>
        <v>71.376506848082727</v>
      </c>
    </row>
    <row r="6" spans="1:10" x14ac:dyDescent="0.2">
      <c r="A6" s="18" t="str">
        <f>'RFP Responses'!A5</f>
        <v>Clark Construction</v>
      </c>
      <c r="B6" s="58">
        <v>9</v>
      </c>
      <c r="C6" s="58">
        <v>9</v>
      </c>
      <c r="D6" s="58">
        <v>9</v>
      </c>
      <c r="E6" s="65">
        <v>6</v>
      </c>
      <c r="F6" s="92">
        <v>7.08</v>
      </c>
      <c r="G6" s="65">
        <v>3</v>
      </c>
      <c r="H6" s="90">
        <v>10</v>
      </c>
      <c r="I6" s="78">
        <f t="shared" ref="I6:I7" si="0">B6+C6+E6+D6+G6</f>
        <v>36</v>
      </c>
      <c r="J6" s="45">
        <f>SUM(B6:H6)</f>
        <v>53.08</v>
      </c>
    </row>
    <row r="7" spans="1:10" x14ac:dyDescent="0.2">
      <c r="A7" s="18" t="str">
        <f>'RFP Responses'!A6</f>
        <v>Flintco-Astatus</v>
      </c>
      <c r="B7" s="58">
        <v>11.4</v>
      </c>
      <c r="C7" s="58">
        <v>10.5</v>
      </c>
      <c r="D7" s="58">
        <v>10.5</v>
      </c>
      <c r="E7" s="65">
        <v>8</v>
      </c>
      <c r="F7" s="92">
        <v>30</v>
      </c>
      <c r="G7" s="65">
        <v>4</v>
      </c>
      <c r="H7" s="90">
        <v>10</v>
      </c>
      <c r="I7" s="78">
        <f t="shared" si="0"/>
        <v>44.4</v>
      </c>
      <c r="J7" s="45">
        <f>SUM(B7:H7)</f>
        <v>84.4</v>
      </c>
    </row>
    <row r="8" spans="1:10" x14ac:dyDescent="0.2">
      <c r="A8" s="18" t="str">
        <f>'RFP Responses'!A7</f>
        <v>J.T. Vaughn Construction</v>
      </c>
      <c r="B8" s="58">
        <v>13.5</v>
      </c>
      <c r="C8" s="58">
        <v>13.5</v>
      </c>
      <c r="D8" s="58">
        <v>13.5</v>
      </c>
      <c r="E8" s="65">
        <v>9</v>
      </c>
      <c r="F8" s="92">
        <v>26.5</v>
      </c>
      <c r="G8" s="65">
        <v>5</v>
      </c>
      <c r="H8" s="90">
        <v>10</v>
      </c>
      <c r="I8" s="78">
        <f t="shared" ref="I8:I9" si="1">B8+C8+E8+D8+G8</f>
        <v>54.5</v>
      </c>
      <c r="J8" s="45">
        <f t="shared" ref="J8:J9" si="2">SUM(B8:H8)</f>
        <v>91</v>
      </c>
    </row>
    <row r="9" spans="1:10" x14ac:dyDescent="0.2">
      <c r="A9" s="18" t="str">
        <f>'RFP Responses'!A8</f>
        <v>Tellepsen</v>
      </c>
      <c r="B9" s="58">
        <v>12.9</v>
      </c>
      <c r="C9" s="58">
        <v>12</v>
      </c>
      <c r="D9" s="58">
        <v>12</v>
      </c>
      <c r="E9" s="65">
        <v>8.4</v>
      </c>
      <c r="F9" s="92">
        <v>27.01</v>
      </c>
      <c r="G9" s="65">
        <v>5</v>
      </c>
      <c r="H9" s="90">
        <v>10</v>
      </c>
      <c r="I9" s="78">
        <f t="shared" si="1"/>
        <v>50.3</v>
      </c>
      <c r="J9" s="45">
        <f t="shared" si="2"/>
        <v>87.31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topLeftCell="A4" workbookViewId="0">
      <selection activeCell="D27" sqref="D27"/>
    </sheetView>
  </sheetViews>
  <sheetFormatPr defaultRowHeight="15" x14ac:dyDescent="0.2"/>
  <cols>
    <col min="1" max="1" width="41.7109375" style="12" customWidth="1"/>
    <col min="2" max="7" width="9.140625" style="12"/>
    <col min="8" max="8" width="9.140625" style="81"/>
    <col min="9" max="9" width="17.5703125" style="12" bestFit="1" customWidth="1"/>
    <col min="10" max="16384" width="9.140625" style="12"/>
  </cols>
  <sheetData>
    <row r="1" spans="1:10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8"/>
    </row>
    <row r="2" spans="1:10" ht="45.75" customHeight="1" x14ac:dyDescent="0.2">
      <c r="A2" s="119" t="str">
        <f>'RFP Responses'!A1</f>
        <v>RFQ730-18042.RFP730-18060 (Shortlist) CM@R Garage 6</v>
      </c>
      <c r="B2" s="120"/>
      <c r="C2" s="120"/>
      <c r="D2" s="120"/>
      <c r="E2" s="120"/>
      <c r="F2" s="120"/>
      <c r="G2" s="120"/>
      <c r="H2" s="120"/>
      <c r="I2" s="120"/>
    </row>
    <row r="3" spans="1:10" ht="15.75" thickBot="1" x14ac:dyDescent="0.25">
      <c r="I3" s="13"/>
    </row>
    <row r="4" spans="1:10" s="17" customFormat="1" ht="130.5" customHeight="1" thickTop="1" thickBot="1" x14ac:dyDescent="0.25">
      <c r="A4" s="14" t="s">
        <v>5</v>
      </c>
      <c r="B4" s="15" t="s">
        <v>31</v>
      </c>
      <c r="C4" s="15" t="s">
        <v>32</v>
      </c>
      <c r="D4" s="15" t="s">
        <v>33</v>
      </c>
      <c r="E4" s="15" t="s">
        <v>34</v>
      </c>
      <c r="F4" s="63" t="s">
        <v>35</v>
      </c>
      <c r="G4" s="15" t="s">
        <v>36</v>
      </c>
      <c r="H4" s="82" t="s">
        <v>38</v>
      </c>
      <c r="I4" s="16" t="s">
        <v>6</v>
      </c>
    </row>
    <row r="5" spans="1:10" s="17" customFormat="1" ht="16.5" thickTop="1" x14ac:dyDescent="0.2">
      <c r="A5" s="18" t="str">
        <f>'RFP Responses'!A4</f>
        <v>Austin Commercial LP</v>
      </c>
      <c r="B5" s="58"/>
      <c r="C5" s="58"/>
      <c r="D5" s="58"/>
      <c r="E5" s="62"/>
      <c r="F5" s="62"/>
      <c r="G5" s="62"/>
      <c r="H5" s="83">
        <v>10</v>
      </c>
      <c r="I5" s="45">
        <f>SUM(B5:H5)</f>
        <v>10</v>
      </c>
      <c r="J5" s="17">
        <v>1</v>
      </c>
    </row>
    <row r="6" spans="1:10" ht="15.75" x14ac:dyDescent="0.2">
      <c r="A6" s="18" t="str">
        <f>'RFP Responses'!A5</f>
        <v>Clark Construction</v>
      </c>
      <c r="B6" s="84"/>
      <c r="C6" s="84"/>
      <c r="D6" s="84"/>
      <c r="E6" s="85"/>
      <c r="F6" s="85"/>
      <c r="G6" s="85"/>
      <c r="H6" s="83">
        <v>10</v>
      </c>
      <c r="I6" s="86">
        <f>SUM(B6:H6)</f>
        <v>10</v>
      </c>
      <c r="J6" s="87">
        <v>2</v>
      </c>
    </row>
    <row r="7" spans="1:10" ht="15.75" x14ac:dyDescent="0.2">
      <c r="A7" s="18" t="str">
        <f>'RFP Responses'!A6</f>
        <v>Flintco-Astatus</v>
      </c>
      <c r="B7" s="58"/>
      <c r="C7" s="58"/>
      <c r="D7" s="58"/>
      <c r="E7" s="61"/>
      <c r="F7" s="61"/>
      <c r="G7" s="61"/>
      <c r="H7" s="83">
        <v>10</v>
      </c>
      <c r="I7" s="45">
        <f>SUM(B7:H7)</f>
        <v>10</v>
      </c>
      <c r="J7" s="17">
        <v>3</v>
      </c>
    </row>
    <row r="8" spans="1:10" ht="15.75" x14ac:dyDescent="0.2">
      <c r="A8" s="18" t="str">
        <f>'RFP Responses'!A7</f>
        <v>J.T. Vaughn Construction</v>
      </c>
      <c r="B8" s="58"/>
      <c r="C8" s="58"/>
      <c r="D8" s="58"/>
      <c r="E8" s="61"/>
      <c r="F8" s="61"/>
      <c r="G8" s="61"/>
      <c r="H8" s="83">
        <v>10</v>
      </c>
      <c r="I8" s="45">
        <f t="shared" ref="I8:I9" si="0">SUM(B8:H8)</f>
        <v>10</v>
      </c>
      <c r="J8" s="17">
        <v>4</v>
      </c>
    </row>
    <row r="9" spans="1:10" ht="15.75" x14ac:dyDescent="0.2">
      <c r="A9" s="18" t="str">
        <f>'RFP Responses'!A8</f>
        <v>Tellepsen</v>
      </c>
      <c r="B9" s="58"/>
      <c r="C9" s="58"/>
      <c r="D9" s="58"/>
      <c r="E9" s="61"/>
      <c r="F9" s="61"/>
      <c r="G9" s="61"/>
      <c r="H9" s="83">
        <v>10</v>
      </c>
      <c r="I9" s="45">
        <f t="shared" si="0"/>
        <v>10</v>
      </c>
      <c r="J9" s="17">
        <v>5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9"/>
  <sheetViews>
    <sheetView zoomScaleNormal="100" workbookViewId="0">
      <selection activeCell="E7" sqref="E7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21" t="s">
        <v>4</v>
      </c>
      <c r="B1" s="122"/>
      <c r="C1" s="122"/>
      <c r="D1" s="122"/>
      <c r="E1" s="122"/>
      <c r="F1" s="122"/>
      <c r="G1" s="122"/>
      <c r="H1" s="122"/>
    </row>
    <row r="2" spans="1:8" ht="34.5" customHeight="1" x14ac:dyDescent="0.2">
      <c r="A2" s="123" t="str">
        <f>'RFP Responses'!A1</f>
        <v>RFQ730-18042.RFP730-18060 (Shortlist) CM@R Garage 6</v>
      </c>
      <c r="B2" s="124"/>
      <c r="C2" s="124"/>
      <c r="D2" s="124"/>
      <c r="E2" s="124"/>
      <c r="F2" s="124"/>
      <c r="G2" s="124"/>
      <c r="H2" s="124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1" t="s">
        <v>73</v>
      </c>
      <c r="C4" s="11" t="s">
        <v>74</v>
      </c>
      <c r="D4" s="11" t="s">
        <v>75</v>
      </c>
      <c r="E4" s="11" t="s">
        <v>76</v>
      </c>
      <c r="F4" s="11" t="s">
        <v>77</v>
      </c>
      <c r="G4" s="5" t="s">
        <v>3</v>
      </c>
      <c r="H4" s="10" t="s">
        <v>1</v>
      </c>
    </row>
    <row r="5" spans="1:8" x14ac:dyDescent="0.2">
      <c r="A5" s="18" t="str">
        <f>'RFP Responses'!A4</f>
        <v>Austin Commercial LP</v>
      </c>
      <c r="B5" s="9">
        <f>'1'!I5</f>
        <v>44.5</v>
      </c>
      <c r="C5" s="9">
        <f>'2'!I5</f>
        <v>37</v>
      </c>
      <c r="D5" s="9">
        <f>'3'!I5</f>
        <v>56</v>
      </c>
      <c r="E5" s="9">
        <f>'4'!I5</f>
        <v>35.5</v>
      </c>
      <c r="F5" s="9">
        <f>'5'!I5</f>
        <v>46.6</v>
      </c>
      <c r="G5" s="7">
        <f>AVERAGE(B5:F5)</f>
        <v>43.92</v>
      </c>
      <c r="H5" s="79">
        <f>RANK(G5,$G$5:$G$9,0)</f>
        <v>3</v>
      </c>
    </row>
    <row r="6" spans="1:8" s="50" customFormat="1" x14ac:dyDescent="0.2">
      <c r="A6" s="18" t="str">
        <f>'RFP Responses'!A5</f>
        <v>Clark Construction</v>
      </c>
      <c r="B6" s="80">
        <f>'1'!I6</f>
        <v>39</v>
      </c>
      <c r="C6" s="80">
        <f>'2'!I6</f>
        <v>35</v>
      </c>
      <c r="D6" s="80">
        <f>'3'!I6</f>
        <v>51.5</v>
      </c>
      <c r="E6" s="80">
        <f>'4'!I6</f>
        <v>35</v>
      </c>
      <c r="F6" s="80">
        <f>'5'!I6</f>
        <v>36</v>
      </c>
      <c r="G6" s="112">
        <f>AVERAGE(B6:F6)</f>
        <v>39.299999999999997</v>
      </c>
      <c r="H6" s="55">
        <f t="shared" ref="H6:H9" si="0">RANK(G6,$G$5:$G$9,0)</f>
        <v>5</v>
      </c>
    </row>
    <row r="7" spans="1:8" s="50" customFormat="1" x14ac:dyDescent="0.2">
      <c r="A7" s="18" t="str">
        <f>'RFP Responses'!A6</f>
        <v>Flintco-Astatus</v>
      </c>
      <c r="B7" s="80">
        <f>'1'!I7</f>
        <v>40.5</v>
      </c>
      <c r="C7" s="80">
        <f>'2'!I7</f>
        <v>36</v>
      </c>
      <c r="D7" s="80">
        <f>'3'!I7</f>
        <v>47.5</v>
      </c>
      <c r="E7" s="80">
        <f>'4'!I7</f>
        <v>36</v>
      </c>
      <c r="F7" s="80">
        <f>'5'!I7</f>
        <v>44.4</v>
      </c>
      <c r="G7" s="52">
        <f>AVERAGE(B7:F7)</f>
        <v>40.880000000000003</v>
      </c>
      <c r="H7" s="79">
        <f t="shared" si="0"/>
        <v>4</v>
      </c>
    </row>
    <row r="8" spans="1:8" x14ac:dyDescent="0.2">
      <c r="A8" s="18" t="str">
        <f>'RFP Responses'!A7</f>
        <v>J.T. Vaughn Construction</v>
      </c>
      <c r="B8" s="80">
        <f>'1'!I8</f>
        <v>49</v>
      </c>
      <c r="C8" s="80">
        <f>'2'!I8</f>
        <v>39.4</v>
      </c>
      <c r="D8" s="80">
        <f>'3'!I8</f>
        <v>60</v>
      </c>
      <c r="E8" s="80">
        <f>'4'!I8</f>
        <v>39</v>
      </c>
      <c r="F8" s="80">
        <f>'5'!I8</f>
        <v>54.5</v>
      </c>
      <c r="G8" s="52">
        <f>AVERAGE(B8:F8)</f>
        <v>48.38</v>
      </c>
      <c r="H8" s="55">
        <f t="shared" si="0"/>
        <v>1</v>
      </c>
    </row>
    <row r="9" spans="1:8" x14ac:dyDescent="0.2">
      <c r="A9" s="18" t="str">
        <f>'RFP Responses'!A8</f>
        <v>Tellepsen</v>
      </c>
      <c r="B9" s="80">
        <f>'1'!I9</f>
        <v>48.5</v>
      </c>
      <c r="C9" s="80">
        <f>'2'!I9</f>
        <v>40</v>
      </c>
      <c r="D9" s="80">
        <f>'3'!I9</f>
        <v>60</v>
      </c>
      <c r="E9" s="80">
        <f>'4'!I9</f>
        <v>39.5</v>
      </c>
      <c r="F9" s="80">
        <f>'5'!I9</f>
        <v>50.3</v>
      </c>
      <c r="G9" s="52">
        <f>AVERAGE(B9:F9)</f>
        <v>47.660000000000004</v>
      </c>
      <c r="H9" s="79">
        <f t="shared" si="0"/>
        <v>2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9"/>
  <sheetViews>
    <sheetView workbookViewId="0">
      <selection activeCell="G24" sqref="G24"/>
    </sheetView>
  </sheetViews>
  <sheetFormatPr defaultRowHeight="12.75" x14ac:dyDescent="0.2"/>
  <cols>
    <col min="1" max="1" width="26.7109375" customWidth="1"/>
    <col min="2" max="2" width="19.28515625" customWidth="1"/>
    <col min="4" max="4" width="18.28515625" customWidth="1"/>
    <col min="5" max="5" width="21.85546875" customWidth="1"/>
    <col min="6" max="6" width="16.85546875" customWidth="1"/>
    <col min="7" max="7" width="19" customWidth="1"/>
    <col min="8" max="8" width="19.42578125" customWidth="1"/>
    <col min="9" max="9" width="20.42578125" customWidth="1"/>
    <col min="10" max="10" width="26.140625" customWidth="1"/>
    <col min="11" max="11" width="11" customWidth="1"/>
  </cols>
  <sheetData>
    <row r="1" spans="1:11" ht="15" x14ac:dyDescent="0.2">
      <c r="A1" s="131" t="s">
        <v>8</v>
      </c>
      <c r="B1" s="133" t="s">
        <v>9</v>
      </c>
      <c r="C1" s="134"/>
      <c r="D1" s="135" t="s">
        <v>10</v>
      </c>
      <c r="E1" s="135"/>
      <c r="F1" s="135"/>
      <c r="G1" s="135"/>
      <c r="H1" s="136" t="s">
        <v>15</v>
      </c>
      <c r="I1" s="125" t="s">
        <v>11</v>
      </c>
      <c r="J1" s="126"/>
      <c r="K1" s="127"/>
    </row>
    <row r="2" spans="1:11" ht="39" thickBot="1" x14ac:dyDescent="0.25">
      <c r="A2" s="132"/>
      <c r="B2" s="20" t="s">
        <v>12</v>
      </c>
      <c r="C2" s="53"/>
      <c r="D2" s="21" t="s">
        <v>13</v>
      </c>
      <c r="E2" s="21" t="s">
        <v>26</v>
      </c>
      <c r="F2" s="75"/>
      <c r="G2" s="75"/>
      <c r="H2" s="137"/>
      <c r="I2" s="68" t="s">
        <v>14</v>
      </c>
      <c r="J2" s="77" t="s">
        <v>37</v>
      </c>
      <c r="K2" s="22" t="s">
        <v>16</v>
      </c>
    </row>
    <row r="3" spans="1:11" ht="15" x14ac:dyDescent="0.2">
      <c r="A3" s="49" t="str">
        <f>'RFP Responses'!A4</f>
        <v>Austin Commercial LP</v>
      </c>
      <c r="B3" s="23">
        <v>35000</v>
      </c>
      <c r="C3" s="54"/>
      <c r="D3" s="25">
        <v>3.1780000000000003E-2</v>
      </c>
      <c r="E3" s="24">
        <v>1304324</v>
      </c>
      <c r="F3" s="73"/>
      <c r="G3" s="74"/>
      <c r="H3" s="26">
        <v>2263389</v>
      </c>
      <c r="I3" s="69">
        <v>3.1800000000000002E-2</v>
      </c>
      <c r="J3" s="70">
        <f>B3+E3+H3</f>
        <v>3602713</v>
      </c>
      <c r="K3" s="27">
        <v>12</v>
      </c>
    </row>
    <row r="4" spans="1:11" ht="15" x14ac:dyDescent="0.2">
      <c r="A4" s="49" t="str">
        <f>'RFP Responses'!A5</f>
        <v>Clark Construction</v>
      </c>
      <c r="B4" s="23">
        <v>250000</v>
      </c>
      <c r="C4" s="54"/>
      <c r="D4" s="25">
        <v>3.2500000000000001E-2</v>
      </c>
      <c r="E4" s="24">
        <v>1398613</v>
      </c>
      <c r="F4" s="73"/>
      <c r="G4" s="74"/>
      <c r="H4" s="26">
        <v>2567133</v>
      </c>
      <c r="I4" s="71">
        <v>0.05</v>
      </c>
      <c r="J4" s="70">
        <f t="shared" ref="J4" si="0">B4+E4+H4</f>
        <v>4215746</v>
      </c>
      <c r="K4" s="27">
        <v>12</v>
      </c>
    </row>
    <row r="5" spans="1:11" ht="15" x14ac:dyDescent="0.2">
      <c r="A5" s="49" t="str">
        <f>'RFP Responses'!A6</f>
        <v>Flintco-Astatus</v>
      </c>
      <c r="B5" s="23">
        <v>35000</v>
      </c>
      <c r="C5" s="54"/>
      <c r="D5" s="25">
        <v>2.5000000000000001E-2</v>
      </c>
      <c r="E5" s="76">
        <v>1062144</v>
      </c>
      <c r="F5" s="73"/>
      <c r="G5" s="54"/>
      <c r="H5" s="26">
        <v>1292795</v>
      </c>
      <c r="I5" s="71">
        <v>0.03</v>
      </c>
      <c r="J5" s="70">
        <f>B5+E5+H5</f>
        <v>2389939</v>
      </c>
      <c r="K5" s="27">
        <v>12</v>
      </c>
    </row>
    <row r="6" spans="1:11" ht="15" x14ac:dyDescent="0.2">
      <c r="A6" s="49" t="str">
        <f>'RFP Responses'!A7</f>
        <v>J.T. Vaughn Construction</v>
      </c>
      <c r="B6" s="23">
        <v>80000</v>
      </c>
      <c r="C6" s="54"/>
      <c r="D6" s="25" t="s">
        <v>72</v>
      </c>
      <c r="E6" s="76">
        <v>825000</v>
      </c>
      <c r="F6" s="73"/>
      <c r="G6" s="54"/>
      <c r="H6" s="26">
        <v>1763587</v>
      </c>
      <c r="I6" s="71">
        <v>0.05</v>
      </c>
      <c r="J6" s="70">
        <f t="shared" ref="J6:J7" si="1">B6+E6+H6</f>
        <v>2668587</v>
      </c>
      <c r="K6" s="27">
        <v>12</v>
      </c>
    </row>
    <row r="7" spans="1:11" ht="15" x14ac:dyDescent="0.2">
      <c r="A7" s="49" t="str">
        <f>'RFP Responses'!A8</f>
        <v>Tellepsen</v>
      </c>
      <c r="B7" s="23">
        <v>38000</v>
      </c>
      <c r="C7" s="54"/>
      <c r="D7" s="25">
        <v>2.2499999999999999E-2</v>
      </c>
      <c r="E7" s="76">
        <v>951647</v>
      </c>
      <c r="F7" s="73"/>
      <c r="G7" s="54"/>
      <c r="H7" s="26">
        <v>1638183</v>
      </c>
      <c r="I7" s="71">
        <v>0.04</v>
      </c>
      <c r="J7" s="70">
        <f t="shared" si="1"/>
        <v>2627830</v>
      </c>
      <c r="K7" s="27">
        <v>12</v>
      </c>
    </row>
    <row r="8" spans="1:11" x14ac:dyDescent="0.2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3.5" thickBot="1" x14ac:dyDescent="0.2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18.75" thickBot="1" x14ac:dyDescent="0.25">
      <c r="A10" s="28"/>
      <c r="B10" s="29"/>
      <c r="C10" s="29"/>
      <c r="D10" s="30" t="s">
        <v>17</v>
      </c>
      <c r="E10" s="31">
        <v>47000000</v>
      </c>
      <c r="F10" s="29"/>
      <c r="G10" s="29"/>
      <c r="H10" s="29"/>
      <c r="I10" s="29"/>
      <c r="J10" s="29"/>
      <c r="K10" s="29"/>
    </row>
    <row r="11" spans="1:11" ht="15.75" thickBot="1" x14ac:dyDescent="0.25">
      <c r="A11" s="28" t="s">
        <v>18</v>
      </c>
      <c r="B11" s="72" t="s">
        <v>19</v>
      </c>
      <c r="C11" s="72"/>
      <c r="D11" s="28"/>
      <c r="E11" s="28"/>
      <c r="F11" s="28"/>
      <c r="G11" s="32">
        <v>2389939</v>
      </c>
      <c r="H11" s="28"/>
      <c r="I11" s="28"/>
      <c r="J11" s="28"/>
      <c r="K11" s="28"/>
    </row>
    <row r="12" spans="1:11" ht="13.5" thickBot="1" x14ac:dyDescent="0.25">
      <c r="A12" s="28"/>
      <c r="B12" s="72"/>
      <c r="C12" s="72"/>
      <c r="D12" s="28"/>
      <c r="E12" s="28"/>
      <c r="F12" s="28"/>
      <c r="G12" s="28"/>
      <c r="H12" s="28"/>
      <c r="I12" s="28"/>
      <c r="J12" s="28"/>
      <c r="K12" s="28"/>
    </row>
    <row r="13" spans="1:11" ht="21" thickBot="1" x14ac:dyDescent="0.25">
      <c r="A13" s="128" t="s">
        <v>20</v>
      </c>
      <c r="B13" s="129"/>
      <c r="C13" s="129"/>
      <c r="D13" s="129"/>
      <c r="E13" s="130"/>
      <c r="F13" s="28"/>
      <c r="G13" s="28"/>
      <c r="H13" s="28"/>
      <c r="I13" s="28"/>
      <c r="J13" s="28"/>
      <c r="K13" s="28"/>
    </row>
    <row r="14" spans="1:11" ht="13.5" thickBot="1" x14ac:dyDescent="0.25">
      <c r="A14" s="33" t="s">
        <v>21</v>
      </c>
      <c r="B14" s="34" t="s">
        <v>22</v>
      </c>
      <c r="C14" s="34" t="s">
        <v>23</v>
      </c>
      <c r="D14" s="35" t="s">
        <v>24</v>
      </c>
      <c r="E14" s="35" t="s">
        <v>25</v>
      </c>
      <c r="F14" s="36"/>
      <c r="G14" s="28"/>
      <c r="H14" s="28"/>
      <c r="I14" s="28"/>
      <c r="J14" s="28"/>
      <c r="K14" s="28"/>
    </row>
    <row r="15" spans="1:11" ht="15" x14ac:dyDescent="0.2">
      <c r="A15" s="49" t="str">
        <f>'RFP Responses'!A4</f>
        <v>Austin Commercial LP</v>
      </c>
      <c r="B15" s="37">
        <f>((1-(J3-G11)/G11)*30)</f>
        <v>14.776506848082732</v>
      </c>
      <c r="C15" s="38">
        <f>RANK(B15,$B$15:$B$19,0)</f>
        <v>4</v>
      </c>
      <c r="D15" s="39">
        <f>$G$11-J3</f>
        <v>-1212774</v>
      </c>
      <c r="E15" s="40">
        <f>(-D15/$G$11)</f>
        <v>0.50744977173057559</v>
      </c>
      <c r="F15" s="41"/>
      <c r="G15" s="28"/>
      <c r="H15" s="28"/>
      <c r="I15" s="28"/>
      <c r="J15" s="28"/>
      <c r="K15" s="28"/>
    </row>
    <row r="16" spans="1:11" ht="15" x14ac:dyDescent="0.2">
      <c r="A16" s="49" t="str">
        <f>'RFP Responses'!A5</f>
        <v>Clark Construction</v>
      </c>
      <c r="B16" s="42">
        <f>((1-(J4-G11)/G11)*30)</f>
        <v>7.0813355487315803</v>
      </c>
      <c r="C16" s="38">
        <f t="shared" ref="C16:C19" si="2">RANK(B16,$B$15:$B$19,0)</f>
        <v>5</v>
      </c>
      <c r="D16" s="39">
        <f>$G$11-J4</f>
        <v>-1825807</v>
      </c>
      <c r="E16" s="40">
        <f>(-D16/$G$11)</f>
        <v>0.76395548170894734</v>
      </c>
      <c r="F16" s="41"/>
      <c r="G16" s="28"/>
      <c r="H16" s="28"/>
      <c r="I16" s="28"/>
      <c r="J16" s="28"/>
      <c r="K16" s="28"/>
    </row>
    <row r="17" spans="1:11" ht="15" x14ac:dyDescent="0.2">
      <c r="A17" s="49" t="str">
        <f>'RFP Responses'!A6</f>
        <v>Flintco-Astatus</v>
      </c>
      <c r="B17" s="42">
        <f>((1-(J5-G11)/G11)*30)</f>
        <v>30</v>
      </c>
      <c r="C17" s="38">
        <f t="shared" si="2"/>
        <v>1</v>
      </c>
      <c r="D17" s="39">
        <f>$G$11-J5</f>
        <v>0</v>
      </c>
      <c r="E17" s="40">
        <f>(-D17/$G$11)</f>
        <v>0</v>
      </c>
      <c r="F17" s="43" t="s">
        <v>11</v>
      </c>
      <c r="G17" s="28"/>
      <c r="H17" s="28"/>
      <c r="I17" s="28"/>
      <c r="J17" s="28"/>
      <c r="K17" s="28"/>
    </row>
    <row r="18" spans="1:11" ht="15" x14ac:dyDescent="0.2">
      <c r="A18" s="49" t="str">
        <f>'RFP Responses'!A7</f>
        <v>J.T. Vaughn Construction</v>
      </c>
      <c r="B18" s="42">
        <f>((1-(J6-G11)/G11)*30)</f>
        <v>26.502237086385886</v>
      </c>
      <c r="C18" s="38">
        <f t="shared" si="2"/>
        <v>3</v>
      </c>
      <c r="D18" s="39">
        <f t="shared" ref="D18:D19" si="3">$G$11-J6</f>
        <v>-278648</v>
      </c>
      <c r="E18" s="40">
        <f t="shared" ref="E18:E19" si="4">(-D18/$G$11)</f>
        <v>0.11659209712047044</v>
      </c>
      <c r="G18" s="28"/>
    </row>
    <row r="19" spans="1:11" ht="15" x14ac:dyDescent="0.2">
      <c r="A19" s="49" t="str">
        <f>'RFP Responses'!A8</f>
        <v>Tellepsen</v>
      </c>
      <c r="B19" s="42">
        <f>((1-(J7-G11)/G11)*30)</f>
        <v>27.013844286402289</v>
      </c>
      <c r="C19" s="38">
        <f t="shared" si="2"/>
        <v>2</v>
      </c>
      <c r="D19" s="39">
        <f t="shared" si="3"/>
        <v>-237891</v>
      </c>
      <c r="E19" s="40">
        <f t="shared" si="4"/>
        <v>9.9538523786590366E-2</v>
      </c>
      <c r="G19" s="28"/>
    </row>
  </sheetData>
  <mergeCells count="6">
    <mergeCell ref="I1:K1"/>
    <mergeCell ref="A13:E13"/>
    <mergeCell ref="A1:A2"/>
    <mergeCell ref="B1:C1"/>
    <mergeCell ref="D1:G1"/>
    <mergeCell ref="H1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RFP Responses</vt:lpstr>
      <vt:lpstr>1</vt:lpstr>
      <vt:lpstr>2</vt:lpstr>
      <vt:lpstr>3</vt:lpstr>
      <vt:lpstr>4</vt:lpstr>
      <vt:lpstr>5</vt:lpstr>
      <vt:lpstr>HUB Department</vt:lpstr>
      <vt:lpstr>Technical Score</vt:lpstr>
      <vt:lpstr>Cost Summary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2019-05-23T14:58:03Z</dcterms:modified>
</cp:coreProperties>
</file>